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Projetos\Projeto T&amp;C&amp;A\2019\3 - Sertin\Projeto Calibração em Espectrofotometria\Fase 3 - Implantação Técnica\"/>
    </mc:Choice>
  </mc:AlternateContent>
  <xr:revisionPtr revIDLastSave="0" documentId="8_{B94A0694-D243-45FE-BDE6-F535F9DB6215}" xr6:coauthVersionLast="47" xr6:coauthVersionMax="47" xr10:uidLastSave="{00000000-0000-0000-0000-000000000000}"/>
  <bookViews>
    <workbookView xWindow="-20895" yWindow="-1035" windowWidth="20760" windowHeight="10995" xr2:uid="{6602EC6A-7C59-4A72-BCCE-298B3B9B5DFD}"/>
  </bookViews>
  <sheets>
    <sheet name="Planilha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2" i="1" l="1"/>
  <c r="U21" i="1"/>
  <c r="U23" i="1" s="1"/>
  <c r="T21" i="1"/>
  <c r="P22" i="1" s="1"/>
  <c r="S21" i="1"/>
  <c r="R21" i="1"/>
  <c r="Q21" i="1"/>
  <c r="W20" i="1"/>
  <c r="W18" i="1"/>
  <c r="W19" i="1" s="1"/>
  <c r="U13" i="1"/>
  <c r="W12" i="1"/>
  <c r="W11" i="1"/>
  <c r="W13" i="1" s="1"/>
  <c r="S11" i="1"/>
  <c r="R11" i="1"/>
  <c r="Q11" i="1"/>
  <c r="P11" i="1"/>
  <c r="T11" i="1" s="1"/>
  <c r="P12" i="1" s="1"/>
  <c r="W9" i="1"/>
  <c r="W8" i="1"/>
  <c r="U5" i="1"/>
  <c r="T5" i="1"/>
  <c r="S5" i="1"/>
  <c r="R12" i="1" l="1"/>
  <c r="Q12" i="1"/>
  <c r="S12" i="1"/>
  <c r="T12" i="1" s="1"/>
  <c r="P13" i="1" s="1"/>
  <c r="W21" i="1"/>
  <c r="W23" i="1" s="1"/>
  <c r="Q22" i="1"/>
  <c r="S22" i="1"/>
  <c r="T22" i="1" s="1"/>
  <c r="P23" i="1" s="1"/>
  <c r="R22" i="1"/>
  <c r="S13" i="1" l="1"/>
  <c r="R13" i="1"/>
  <c r="T13" i="1" s="1"/>
  <c r="P14" i="1" s="1"/>
  <c r="Q13" i="1"/>
  <c r="R23" i="1"/>
  <c r="Q23" i="1"/>
  <c r="S23" i="1"/>
  <c r="T23" i="1" s="1"/>
  <c r="P24" i="1" s="1"/>
  <c r="S24" i="1" l="1"/>
  <c r="R24" i="1"/>
  <c r="Q24" i="1"/>
  <c r="T24" i="1"/>
  <c r="P25" i="1" s="1"/>
  <c r="Q14" i="1"/>
  <c r="R14" i="1"/>
  <c r="S14" i="1"/>
  <c r="T14" i="1" s="1"/>
  <c r="P15" i="1" s="1"/>
  <c r="Q15" i="1" l="1"/>
  <c r="S15" i="1"/>
  <c r="R15" i="1"/>
  <c r="T15" i="1" s="1"/>
  <c r="P16" i="1" s="1"/>
  <c r="R25" i="1"/>
  <c r="Q25" i="1"/>
  <c r="S25" i="1"/>
  <c r="T25" i="1" s="1"/>
  <c r="P26" i="1" s="1"/>
  <c r="S16" i="1" l="1"/>
  <c r="R16" i="1"/>
  <c r="T16" i="1" s="1"/>
  <c r="P17" i="1" s="1"/>
  <c r="Q16" i="1"/>
  <c r="Q26" i="1"/>
  <c r="S26" i="1"/>
  <c r="R26" i="1"/>
  <c r="T26" i="1" s="1"/>
  <c r="P27" i="1" s="1"/>
  <c r="S27" i="1" l="1"/>
  <c r="R27" i="1"/>
  <c r="T27" i="1" s="1"/>
  <c r="Q27" i="1"/>
  <c r="R17" i="1"/>
  <c r="S17" i="1"/>
  <c r="Q17" i="1"/>
  <c r="T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Oswaldo</author>
  </authors>
  <commentList>
    <comment ref="V8" authorId="0" shapeId="0" xr:uid="{D91BC623-9D2E-4229-A1A3-C89D0EB472F4}">
      <text>
        <r>
          <rPr>
            <b/>
            <sz val="9"/>
            <color indexed="81"/>
            <rFont val="Segoe UI"/>
            <family val="2"/>
          </rPr>
          <t>Grau do polinômio interpolado</t>
        </r>
      </text>
    </comment>
    <comment ref="U10" authorId="0" shapeId="0" xr:uid="{48CDB0B7-6FEF-44A3-9A4A-A7439F5E8184}">
      <text>
        <r>
          <rPr>
            <b/>
            <sz val="9"/>
            <color indexed="81"/>
            <rFont val="Segoe UI"/>
            <family val="2"/>
          </rPr>
          <t>Comprimento de onda resolvido com Solver do EXCEL.</t>
        </r>
      </text>
    </comment>
    <comment ref="V10" authorId="0" shapeId="0" xr:uid="{75CAF072-8AA9-4966-8D87-243B9637B20D}">
      <text>
        <r>
          <rPr>
            <b/>
            <sz val="9"/>
            <color indexed="81"/>
            <rFont val="Segoe UI"/>
            <family val="2"/>
          </rPr>
          <t>Copiar o valor de R</t>
        </r>
        <r>
          <rPr>
            <b/>
            <vertAlign val="superscript"/>
            <sz val="9"/>
            <color indexed="81"/>
            <rFont val="Segoe UI"/>
            <family val="2"/>
          </rPr>
          <t>2</t>
        </r>
        <r>
          <rPr>
            <b/>
            <sz val="9"/>
            <color indexed="81"/>
            <rFont val="Segoe UI"/>
            <family val="2"/>
          </rPr>
          <t xml:space="preserve"> do polinômio interpolado pelo EXCEL.</t>
        </r>
      </text>
    </comment>
    <comment ref="V11" authorId="0" shapeId="0" xr:uid="{CC2F4D44-8688-4EEA-AD0C-F5E1DC95C601}">
      <text>
        <r>
          <rPr>
            <b/>
            <sz val="9"/>
            <color indexed="81"/>
            <rFont val="Segoe UI"/>
            <family val="2"/>
          </rPr>
          <t xml:space="preserve">s = Resíduo dos pontos interpolados:
 </t>
        </r>
        <r>
          <rPr>
            <b/>
            <sz val="9"/>
            <color indexed="81"/>
            <rFont val="Symbol"/>
            <family val="1"/>
            <charset val="2"/>
          </rPr>
          <t xml:space="preserve">Ö </t>
        </r>
        <r>
          <rPr>
            <b/>
            <sz val="9"/>
            <color indexed="81"/>
            <rFont val="Arial"/>
            <family val="2"/>
          </rPr>
          <t>R</t>
        </r>
        <r>
          <rPr>
            <b/>
            <vertAlign val="superscript"/>
            <sz val="9"/>
            <color indexed="81"/>
            <rFont val="Segoe UI"/>
            <family val="2"/>
          </rPr>
          <t>2</t>
        </r>
        <r>
          <rPr>
            <b/>
            <sz val="9"/>
            <color indexed="81"/>
            <rFont val="Segoe UI"/>
            <family val="2"/>
          </rPr>
          <t>/(n - p).
Onde R</t>
        </r>
        <r>
          <rPr>
            <b/>
            <vertAlign val="superscript"/>
            <sz val="9"/>
            <color indexed="81"/>
            <rFont val="Segoe UI"/>
            <family val="2"/>
          </rPr>
          <t>2</t>
        </r>
        <r>
          <rPr>
            <b/>
            <sz val="9"/>
            <color indexed="81"/>
            <rFont val="Segoe UI"/>
            <family val="2"/>
          </rPr>
          <t xml:space="preserve"> obtido na interpolação EXCEL.</t>
        </r>
      </text>
    </comment>
    <comment ref="W11" authorId="0" shapeId="0" xr:uid="{3DFC5C0B-7653-452D-A518-EEFC382CECE9}">
      <text>
        <r>
          <rPr>
            <sz val="9"/>
            <color indexed="81"/>
            <rFont val="Segoe UI"/>
            <family val="2"/>
          </rPr>
          <t xml:space="preserve">Resíduo dos pontos interpolados:
 </t>
        </r>
        <r>
          <rPr>
            <sz val="9"/>
            <color indexed="81"/>
            <rFont val="Symbol"/>
            <family val="1"/>
            <charset val="2"/>
          </rPr>
          <t>Ö</t>
        </r>
        <r>
          <rPr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ymbol"/>
            <family val="1"/>
            <charset val="2"/>
          </rPr>
          <t>S</t>
        </r>
        <r>
          <rPr>
            <sz val="9"/>
            <color indexed="81"/>
            <rFont val="Segoe UI"/>
            <family val="2"/>
          </rPr>
          <t>(xi - xmédio)</t>
        </r>
        <r>
          <rPr>
            <vertAlign val="superscript"/>
            <sz val="9"/>
            <color indexed="81"/>
            <rFont val="Segoe UI"/>
            <family val="2"/>
          </rPr>
          <t>2</t>
        </r>
        <r>
          <rPr>
            <sz val="9"/>
            <color indexed="81"/>
            <rFont val="Segoe UI"/>
            <family val="2"/>
          </rPr>
          <t xml:space="preserve">/(n - p).
</t>
        </r>
      </text>
    </comment>
    <comment ref="V12" authorId="0" shapeId="0" xr:uid="{2F5A0F1E-5CF6-4500-95EA-CBF4F9DBB4AC}">
      <text>
        <r>
          <rPr>
            <b/>
            <sz val="9"/>
            <color indexed="81"/>
            <rFont val="Segoe UI"/>
            <family val="2"/>
          </rPr>
          <t>Número de polinômios interpolados ou número de medições do comprimento de onda do pico.</t>
        </r>
      </text>
    </comment>
    <comment ref="V13" authorId="0" shapeId="0" xr:uid="{39C1FC76-0B93-4E8F-996E-EFEAF432F3BA}">
      <text>
        <r>
          <rPr>
            <b/>
            <sz val="9"/>
            <color indexed="81"/>
            <rFont val="Segoe UI"/>
            <family val="2"/>
          </rPr>
          <t>Incerteza do comprimento de onda determinado para o pico:
u = s/</t>
        </r>
        <r>
          <rPr>
            <b/>
            <sz val="9"/>
            <color indexed="81"/>
            <rFont val="Symbol"/>
            <family val="1"/>
            <charset val="2"/>
          </rPr>
          <t>Ö</t>
        </r>
        <r>
          <rPr>
            <b/>
            <sz val="9"/>
            <color indexed="81"/>
            <rFont val="Segoe UI"/>
            <family val="2"/>
          </rPr>
          <t xml:space="preserve"> N
Onde N = número de curvas interpoladas (no. de medições).</t>
        </r>
      </text>
    </comment>
    <comment ref="U20" authorId="0" shapeId="0" xr:uid="{7AFB9180-DAE9-4180-88BD-14D370B5BB82}">
      <text>
        <r>
          <rPr>
            <b/>
            <sz val="9"/>
            <color indexed="81"/>
            <rFont val="Segoe UI"/>
            <family val="2"/>
          </rPr>
          <t>Comprimento de onda resolvido com Solver do EXCEL.</t>
        </r>
      </text>
    </comment>
  </commentList>
</comments>
</file>

<file path=xl/sharedStrings.xml><?xml version="1.0" encoding="utf-8"?>
<sst xmlns="http://schemas.openxmlformats.org/spreadsheetml/2006/main" count="53" uniqueCount="31">
  <si>
    <r>
      <rPr>
        <b/>
        <sz val="10"/>
        <rFont val="Symbol"/>
        <family val="1"/>
        <charset val="2"/>
      </rPr>
      <t>l</t>
    </r>
    <r>
      <rPr>
        <b/>
        <sz val="10"/>
        <rFont val="Arial"/>
        <family val="2"/>
      </rPr>
      <t xml:space="preserve"> base</t>
    </r>
  </si>
  <si>
    <t>A base</t>
  </si>
  <si>
    <r>
      <rPr>
        <b/>
        <sz val="10"/>
        <rFont val="Symbol"/>
        <family val="1"/>
        <charset val="2"/>
      </rPr>
      <t>l</t>
    </r>
    <r>
      <rPr>
        <b/>
        <sz val="10"/>
        <rFont val="Arial"/>
        <family val="2"/>
      </rPr>
      <t xml:space="preserve"> pico</t>
    </r>
  </si>
  <si>
    <t>A pico</t>
  </si>
  <si>
    <t>A lar ban</t>
  </si>
  <si>
    <t>LB</t>
  </si>
  <si>
    <r>
      <rPr>
        <b/>
        <sz val="11"/>
        <rFont val="Symbol"/>
        <family val="1"/>
        <charset val="2"/>
      </rPr>
      <t>D</t>
    </r>
    <r>
      <rPr>
        <b/>
        <sz val="10"/>
        <rFont val="Arial"/>
        <family val="2"/>
      </rPr>
      <t>A</t>
    </r>
  </si>
  <si>
    <r>
      <rPr>
        <b/>
        <sz val="10"/>
        <rFont val="Symbol"/>
        <family val="1"/>
        <charset val="2"/>
      </rPr>
      <t>l</t>
    </r>
    <r>
      <rPr>
        <b/>
        <sz val="10"/>
        <rFont val="Arial"/>
        <family val="2"/>
      </rPr>
      <t xml:space="preserve"> min</t>
    </r>
  </si>
  <si>
    <r>
      <rPr>
        <b/>
        <sz val="10"/>
        <rFont val="Symbol"/>
        <family val="1"/>
        <charset val="2"/>
      </rPr>
      <t>l</t>
    </r>
    <r>
      <rPr>
        <b/>
        <sz val="10"/>
        <rFont val="Arial"/>
        <family val="2"/>
      </rPr>
      <t xml:space="preserve"> máx</t>
    </r>
  </si>
  <si>
    <r>
      <t>Determinação de Raízes de A'(</t>
    </r>
    <r>
      <rPr>
        <b/>
        <sz val="10"/>
        <rFont val="Symbol"/>
        <family val="1"/>
        <charset val="2"/>
      </rPr>
      <t>l</t>
    </r>
    <r>
      <rPr>
        <b/>
        <sz val="10"/>
        <rFont val="Arial"/>
        <family val="2"/>
      </rPr>
      <t>) por Newton-Raphson &amp; Solver</t>
    </r>
  </si>
  <si>
    <t>Pico 11</t>
  </si>
  <si>
    <r>
      <t>A</t>
    </r>
    <r>
      <rPr>
        <b/>
        <vertAlign val="subscript"/>
        <sz val="11"/>
        <color theme="1"/>
        <rFont val="Calibri"/>
        <family val="2"/>
        <scheme val="minor"/>
      </rPr>
      <t>0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</si>
  <si>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/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</si>
  <si>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</si>
  <si>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</si>
  <si>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/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</si>
  <si>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</si>
  <si>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/>
    </r>
  </si>
  <si>
    <t xml:space="preserve">Gp = </t>
  </si>
  <si>
    <t>n - p =</t>
  </si>
  <si>
    <t>Iteração</t>
  </si>
  <si>
    <r>
      <t xml:space="preserve">l </t>
    </r>
    <r>
      <rPr>
        <b/>
        <vertAlign val="subscript"/>
        <sz val="11"/>
        <color theme="1"/>
        <rFont val="Arial"/>
        <family val="2"/>
      </rPr>
      <t>i</t>
    </r>
  </si>
  <si>
    <r>
      <t>A(</t>
    </r>
    <r>
      <rPr>
        <b/>
        <sz val="10"/>
        <rFont val="Symbol"/>
        <family val="1"/>
        <charset val="2"/>
      </rPr>
      <t>l</t>
    </r>
    <r>
      <rPr>
        <b/>
        <sz val="10"/>
        <rFont val="Arial"/>
        <family val="2"/>
      </rPr>
      <t>)</t>
    </r>
  </si>
  <si>
    <r>
      <t>A'(</t>
    </r>
    <r>
      <rPr>
        <b/>
        <sz val="10"/>
        <rFont val="Symbol"/>
        <family val="1"/>
        <charset val="2"/>
      </rPr>
      <t>l</t>
    </r>
    <r>
      <rPr>
        <b/>
        <sz val="10"/>
        <rFont val="Arial"/>
        <family val="2"/>
      </rPr>
      <t>)</t>
    </r>
  </si>
  <si>
    <r>
      <t>A''(</t>
    </r>
    <r>
      <rPr>
        <b/>
        <sz val="10"/>
        <rFont val="Symbol"/>
        <family val="1"/>
        <charset val="2"/>
      </rPr>
      <t>l</t>
    </r>
    <r>
      <rPr>
        <b/>
        <sz val="10"/>
        <rFont val="Arial"/>
        <family val="2"/>
      </rPr>
      <t>)</t>
    </r>
  </si>
  <si>
    <r>
      <t xml:space="preserve">l </t>
    </r>
    <r>
      <rPr>
        <b/>
        <vertAlign val="subscript"/>
        <sz val="10"/>
        <color theme="1"/>
        <rFont val="Arial"/>
        <family val="2"/>
      </rPr>
      <t>i+1</t>
    </r>
  </si>
  <si>
    <r>
      <t>R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=</t>
    </r>
  </si>
  <si>
    <t xml:space="preserve">s = </t>
  </si>
  <si>
    <r>
      <t>A'(</t>
    </r>
    <r>
      <rPr>
        <b/>
        <sz val="9"/>
        <rFont val="Symbol"/>
        <family val="1"/>
        <charset val="2"/>
      </rPr>
      <t>l</t>
    </r>
    <r>
      <rPr>
        <b/>
        <sz val="9"/>
        <rFont val="Arial"/>
        <family val="2"/>
      </rPr>
      <t xml:space="preserve">) </t>
    </r>
    <r>
      <rPr>
        <b/>
        <sz val="8"/>
        <rFont val="Arial"/>
        <family val="2"/>
      </rPr>
      <t>Solver</t>
    </r>
  </si>
  <si>
    <t>N =</t>
  </si>
  <si>
    <r>
      <t>u(</t>
    </r>
    <r>
      <rPr>
        <b/>
        <sz val="11"/>
        <color theme="1"/>
        <rFont val="Symbol"/>
        <family val="1"/>
        <charset val="2"/>
      </rPr>
      <t>l</t>
    </r>
    <r>
      <rPr>
        <b/>
        <vertAlign val="subscript"/>
        <sz val="11"/>
        <color theme="1"/>
        <rFont val="Arial"/>
        <family val="2"/>
      </rPr>
      <t>pico</t>
    </r>
    <r>
      <rPr>
        <b/>
        <sz val="11"/>
        <color theme="1"/>
        <rFont val="Calibri"/>
        <family val="2"/>
        <scheme val="minor"/>
      </rPr>
      <t>)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</si>
</sst>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"/>
    <numFmt numFmtId="166" formatCode="0.000000E+00"/>
    <numFmt numFmtId="167" formatCode="0.000"/>
    <numFmt numFmtId="168" formatCode="0.000000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1"/>
      <charset val="2"/>
    </font>
    <font>
      <b/>
      <sz val="10"/>
      <name val="Symbol"/>
      <family val="1"/>
      <charset val="2"/>
    </font>
    <font>
      <b/>
      <sz val="10"/>
      <name val="Arial"/>
      <family val="2"/>
    </font>
    <font>
      <b/>
      <sz val="11"/>
      <name val="Symbol"/>
      <family val="1"/>
      <charset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vertAlign val="subscript"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vertAlign val="subscript"/>
      <sz val="11"/>
      <color theme="1"/>
      <name val="Arial"/>
      <family val="2"/>
    </font>
    <font>
      <b/>
      <vertAlign val="subscript"/>
      <sz val="10"/>
      <color theme="1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1"/>
      <charset val="2"/>
      <scheme val="minor"/>
    </font>
    <font>
      <b/>
      <sz val="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Symbol"/>
      <family val="1"/>
      <charset val="2"/>
    </font>
    <font>
      <b/>
      <sz val="8"/>
      <name val="Arial"/>
      <family val="2"/>
    </font>
    <font>
      <b/>
      <sz val="8"/>
      <color rgb="FF00B050"/>
      <name val="Calibri"/>
      <family val="2"/>
      <scheme val="minor"/>
    </font>
    <font>
      <b/>
      <sz val="9"/>
      <color indexed="81"/>
      <name val="Segoe UI"/>
      <family val="2"/>
    </font>
    <font>
      <b/>
      <vertAlign val="superscript"/>
      <sz val="9"/>
      <color indexed="81"/>
      <name val="Segoe UI"/>
      <family val="2"/>
    </font>
    <font>
      <b/>
      <sz val="9"/>
      <color indexed="81"/>
      <name val="Symbol"/>
      <family val="1"/>
      <charset val="2"/>
    </font>
    <font>
      <b/>
      <sz val="9"/>
      <color indexed="81"/>
      <name val="Arial"/>
      <family val="2"/>
    </font>
    <font>
      <sz val="9"/>
      <color indexed="81"/>
      <name val="Segoe UI"/>
      <family val="2"/>
    </font>
    <font>
      <sz val="9"/>
      <color indexed="81"/>
      <name val="Symbol"/>
      <family val="1"/>
      <charset val="2"/>
    </font>
    <font>
      <vertAlign val="superscript"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164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right"/>
    </xf>
    <xf numFmtId="0" fontId="0" fillId="0" borderId="14" xfId="0" applyBorder="1" applyAlignment="1">
      <alignment horizontal="center"/>
    </xf>
    <xf numFmtId="0" fontId="1" fillId="0" borderId="0" xfId="0" applyFont="1" applyAlignment="1">
      <alignment horizontal="right" vertical="center"/>
    </xf>
    <xf numFmtId="166" fontId="9" fillId="0" borderId="15" xfId="0" applyNumberFormat="1" applyFont="1" applyBorder="1" applyAlignment="1">
      <alignment horizontal="center" vertical="center"/>
    </xf>
    <xf numFmtId="166" fontId="9" fillId="0" borderId="16" xfId="0" applyNumberFormat="1" applyFont="1" applyBorder="1" applyAlignment="1">
      <alignment horizontal="center" vertical="center"/>
    </xf>
    <xf numFmtId="166" fontId="9" fillId="0" borderId="17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right"/>
    </xf>
    <xf numFmtId="0" fontId="0" fillId="0" borderId="19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166" fontId="9" fillId="0" borderId="19" xfId="0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0" fontId="14" fillId="0" borderId="18" xfId="0" applyFont="1" applyBorder="1" applyAlignment="1">
      <alignment horizontal="center"/>
    </xf>
    <xf numFmtId="2" fontId="15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 vertical="center"/>
    </xf>
    <xf numFmtId="166" fontId="9" fillId="0" borderId="0" xfId="0" applyNumberFormat="1" applyFont="1"/>
    <xf numFmtId="2" fontId="15" fillId="0" borderId="21" xfId="0" applyNumberFormat="1" applyFont="1" applyBorder="1" applyAlignment="1">
      <alignment horizontal="center"/>
    </xf>
    <xf numFmtId="164" fontId="16" fillId="0" borderId="0" xfId="0" applyNumberFormat="1" applyFont="1" applyAlignment="1">
      <alignment horizontal="center"/>
    </xf>
    <xf numFmtId="168" fontId="17" fillId="0" borderId="0" xfId="0" applyNumberFormat="1" applyFont="1"/>
    <xf numFmtId="0" fontId="18" fillId="0" borderId="2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66" fontId="9" fillId="0" borderId="2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right"/>
    </xf>
    <xf numFmtId="0" fontId="0" fillId="0" borderId="21" xfId="0" applyBorder="1"/>
    <xf numFmtId="0" fontId="14" fillId="0" borderId="15" xfId="0" applyFont="1" applyBorder="1" applyAlignment="1">
      <alignment horizontal="center"/>
    </xf>
    <xf numFmtId="168" fontId="15" fillId="0" borderId="16" xfId="0" applyNumberFormat="1" applyFont="1" applyBorder="1"/>
    <xf numFmtId="166" fontId="9" fillId="0" borderId="16" xfId="0" applyNumberFormat="1" applyFont="1" applyBorder="1"/>
    <xf numFmtId="0" fontId="0" fillId="0" borderId="22" xfId="0" applyBorder="1"/>
    <xf numFmtId="0" fontId="1" fillId="0" borderId="1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1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2" fontId="21" fillId="0" borderId="21" xfId="0" applyNumberFormat="1" applyFont="1" applyBorder="1" applyAlignment="1">
      <alignment horizontal="center"/>
    </xf>
    <xf numFmtId="0" fontId="0" fillId="0" borderId="19" xfId="0" applyBorder="1"/>
    <xf numFmtId="168" fontId="21" fillId="0" borderId="16" xfId="0" applyNumberFormat="1" applyFont="1" applyBorder="1"/>
    <xf numFmtId="166" fontId="9" fillId="0" borderId="16" xfId="0" applyNumberFormat="1" applyFont="1" applyBorder="1" applyAlignment="1">
      <alignment vertical="center"/>
    </xf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/>
              <a:t>Pico 11  -  637,5 nm</a:t>
            </a:r>
          </a:p>
        </c:rich>
      </c:tx>
      <c:layout>
        <c:manualLayout>
          <c:xMode val="edge"/>
          <c:yMode val="edge"/>
          <c:x val="0.60697964225060153"/>
          <c:y val="0.1245883464566929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443999575714105E-2"/>
          <c:y val="5.1081151537210386E-2"/>
          <c:w val="0.81675531869566498"/>
          <c:h val="0.74801061007957614"/>
        </c:manualLayout>
      </c:layout>
      <c:scatterChart>
        <c:scatterStyle val="smoothMarker"/>
        <c:varyColors val="0"/>
        <c:ser>
          <c:idx val="0"/>
          <c:order val="0"/>
          <c:tx>
            <c:v>Pico 11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'[1]Registro Tratado'!$AD$370:$AD$490</c:f>
              <c:numCache>
                <c:formatCode>0.0</c:formatCode>
                <c:ptCount val="121"/>
                <c:pt idx="0">
                  <c:v>643.5</c:v>
                </c:pt>
                <c:pt idx="1">
                  <c:v>643.4</c:v>
                </c:pt>
                <c:pt idx="2">
                  <c:v>643.29999999999995</c:v>
                </c:pt>
                <c:pt idx="3">
                  <c:v>643.20000000000005</c:v>
                </c:pt>
                <c:pt idx="4">
                  <c:v>643.1</c:v>
                </c:pt>
                <c:pt idx="5">
                  <c:v>643</c:v>
                </c:pt>
                <c:pt idx="6">
                  <c:v>642.9</c:v>
                </c:pt>
                <c:pt idx="7">
                  <c:v>642.79999999999995</c:v>
                </c:pt>
                <c:pt idx="8">
                  <c:v>642.70000000000005</c:v>
                </c:pt>
                <c:pt idx="9">
                  <c:v>642.6</c:v>
                </c:pt>
                <c:pt idx="10">
                  <c:v>642.5</c:v>
                </c:pt>
                <c:pt idx="11">
                  <c:v>642.4</c:v>
                </c:pt>
                <c:pt idx="12">
                  <c:v>642.29999999999995</c:v>
                </c:pt>
                <c:pt idx="13">
                  <c:v>642.20000000000005</c:v>
                </c:pt>
                <c:pt idx="14">
                  <c:v>642.1</c:v>
                </c:pt>
                <c:pt idx="15">
                  <c:v>642</c:v>
                </c:pt>
                <c:pt idx="16">
                  <c:v>641.9</c:v>
                </c:pt>
                <c:pt idx="17">
                  <c:v>641.79999999999995</c:v>
                </c:pt>
                <c:pt idx="18">
                  <c:v>641.70000000000005</c:v>
                </c:pt>
                <c:pt idx="19">
                  <c:v>641.6</c:v>
                </c:pt>
                <c:pt idx="20">
                  <c:v>641.5</c:v>
                </c:pt>
                <c:pt idx="21">
                  <c:v>641.4</c:v>
                </c:pt>
                <c:pt idx="22">
                  <c:v>641.29999999999995</c:v>
                </c:pt>
                <c:pt idx="23">
                  <c:v>641.20000000000005</c:v>
                </c:pt>
                <c:pt idx="24">
                  <c:v>641.1</c:v>
                </c:pt>
                <c:pt idx="25">
                  <c:v>641</c:v>
                </c:pt>
                <c:pt idx="26">
                  <c:v>640.9</c:v>
                </c:pt>
                <c:pt idx="27">
                  <c:v>640.79999999999995</c:v>
                </c:pt>
                <c:pt idx="28">
                  <c:v>640.70000000000005</c:v>
                </c:pt>
                <c:pt idx="29">
                  <c:v>640.6</c:v>
                </c:pt>
                <c:pt idx="30">
                  <c:v>640.5</c:v>
                </c:pt>
                <c:pt idx="31">
                  <c:v>640.4</c:v>
                </c:pt>
                <c:pt idx="32">
                  <c:v>640.29999999999995</c:v>
                </c:pt>
                <c:pt idx="33">
                  <c:v>640.20000000000005</c:v>
                </c:pt>
                <c:pt idx="34">
                  <c:v>640.1</c:v>
                </c:pt>
                <c:pt idx="35">
                  <c:v>640</c:v>
                </c:pt>
                <c:pt idx="36">
                  <c:v>639.9</c:v>
                </c:pt>
                <c:pt idx="37">
                  <c:v>639.79999999999995</c:v>
                </c:pt>
                <c:pt idx="38">
                  <c:v>639.70000000000005</c:v>
                </c:pt>
                <c:pt idx="39">
                  <c:v>639.6</c:v>
                </c:pt>
                <c:pt idx="40">
                  <c:v>639.5</c:v>
                </c:pt>
                <c:pt idx="41">
                  <c:v>639.4</c:v>
                </c:pt>
                <c:pt idx="42">
                  <c:v>639.29999999999995</c:v>
                </c:pt>
                <c:pt idx="43">
                  <c:v>639.20000000000005</c:v>
                </c:pt>
                <c:pt idx="44">
                  <c:v>639.1</c:v>
                </c:pt>
                <c:pt idx="45">
                  <c:v>639</c:v>
                </c:pt>
                <c:pt idx="46">
                  <c:v>638.9</c:v>
                </c:pt>
                <c:pt idx="47">
                  <c:v>638.79999999999995</c:v>
                </c:pt>
                <c:pt idx="48">
                  <c:v>638.70000000000005</c:v>
                </c:pt>
                <c:pt idx="49">
                  <c:v>638.6</c:v>
                </c:pt>
                <c:pt idx="50">
                  <c:v>638.5</c:v>
                </c:pt>
                <c:pt idx="51">
                  <c:v>638.4</c:v>
                </c:pt>
                <c:pt idx="52">
                  <c:v>638.29999999999995</c:v>
                </c:pt>
                <c:pt idx="53">
                  <c:v>638.20000000000005</c:v>
                </c:pt>
                <c:pt idx="54">
                  <c:v>638.1</c:v>
                </c:pt>
                <c:pt idx="55">
                  <c:v>638</c:v>
                </c:pt>
                <c:pt idx="56">
                  <c:v>637.9</c:v>
                </c:pt>
                <c:pt idx="57">
                  <c:v>637.79999999999995</c:v>
                </c:pt>
                <c:pt idx="58">
                  <c:v>637.70000000000005</c:v>
                </c:pt>
                <c:pt idx="59">
                  <c:v>637.6</c:v>
                </c:pt>
                <c:pt idx="60">
                  <c:v>637.5</c:v>
                </c:pt>
                <c:pt idx="61">
                  <c:v>637.4</c:v>
                </c:pt>
                <c:pt idx="62">
                  <c:v>637.29999999999995</c:v>
                </c:pt>
                <c:pt idx="63">
                  <c:v>637.20000000000005</c:v>
                </c:pt>
                <c:pt idx="64">
                  <c:v>637.1</c:v>
                </c:pt>
                <c:pt idx="65">
                  <c:v>637</c:v>
                </c:pt>
                <c:pt idx="66">
                  <c:v>636.9</c:v>
                </c:pt>
                <c:pt idx="67">
                  <c:v>636.79999999999995</c:v>
                </c:pt>
                <c:pt idx="68">
                  <c:v>636.70000000000005</c:v>
                </c:pt>
                <c:pt idx="69">
                  <c:v>636.6</c:v>
                </c:pt>
                <c:pt idx="70">
                  <c:v>636.5</c:v>
                </c:pt>
                <c:pt idx="71">
                  <c:v>636.4</c:v>
                </c:pt>
                <c:pt idx="72">
                  <c:v>636.29999999999995</c:v>
                </c:pt>
                <c:pt idx="73">
                  <c:v>636.20000000000005</c:v>
                </c:pt>
                <c:pt idx="74">
                  <c:v>636.1</c:v>
                </c:pt>
                <c:pt idx="75">
                  <c:v>636</c:v>
                </c:pt>
                <c:pt idx="76">
                  <c:v>635.9</c:v>
                </c:pt>
                <c:pt idx="77">
                  <c:v>635.79999999999995</c:v>
                </c:pt>
                <c:pt idx="78">
                  <c:v>635.70000000000005</c:v>
                </c:pt>
                <c:pt idx="79">
                  <c:v>635.6</c:v>
                </c:pt>
                <c:pt idx="80">
                  <c:v>635.5</c:v>
                </c:pt>
                <c:pt idx="81">
                  <c:v>635.4</c:v>
                </c:pt>
                <c:pt idx="82">
                  <c:v>635.29999999999995</c:v>
                </c:pt>
                <c:pt idx="83">
                  <c:v>635.20000000000005</c:v>
                </c:pt>
                <c:pt idx="84">
                  <c:v>635.1</c:v>
                </c:pt>
                <c:pt idx="85">
                  <c:v>635</c:v>
                </c:pt>
                <c:pt idx="86">
                  <c:v>634.9</c:v>
                </c:pt>
                <c:pt idx="87">
                  <c:v>634.79999999999995</c:v>
                </c:pt>
                <c:pt idx="88">
                  <c:v>634.70000000000005</c:v>
                </c:pt>
                <c:pt idx="89">
                  <c:v>634.6</c:v>
                </c:pt>
                <c:pt idx="90">
                  <c:v>634.5</c:v>
                </c:pt>
                <c:pt idx="91">
                  <c:v>634.4</c:v>
                </c:pt>
                <c:pt idx="92">
                  <c:v>634.29999999999995</c:v>
                </c:pt>
                <c:pt idx="93">
                  <c:v>634.20000000000005</c:v>
                </c:pt>
                <c:pt idx="94">
                  <c:v>634.1</c:v>
                </c:pt>
                <c:pt idx="95">
                  <c:v>634</c:v>
                </c:pt>
                <c:pt idx="96">
                  <c:v>633.9</c:v>
                </c:pt>
                <c:pt idx="97">
                  <c:v>633.79999999999995</c:v>
                </c:pt>
                <c:pt idx="98">
                  <c:v>633.70000000000005</c:v>
                </c:pt>
                <c:pt idx="99">
                  <c:v>633.6</c:v>
                </c:pt>
                <c:pt idx="100">
                  <c:v>633.5</c:v>
                </c:pt>
                <c:pt idx="101">
                  <c:v>633.4</c:v>
                </c:pt>
                <c:pt idx="102">
                  <c:v>633.29999999999995</c:v>
                </c:pt>
                <c:pt idx="103">
                  <c:v>633.20000000000005</c:v>
                </c:pt>
                <c:pt idx="104">
                  <c:v>633.1</c:v>
                </c:pt>
                <c:pt idx="105">
                  <c:v>633</c:v>
                </c:pt>
                <c:pt idx="106">
                  <c:v>632.9</c:v>
                </c:pt>
                <c:pt idx="107">
                  <c:v>632.79999999999995</c:v>
                </c:pt>
                <c:pt idx="108">
                  <c:v>632.70000000000005</c:v>
                </c:pt>
                <c:pt idx="109">
                  <c:v>632.6</c:v>
                </c:pt>
                <c:pt idx="110">
                  <c:v>632.5</c:v>
                </c:pt>
                <c:pt idx="111">
                  <c:v>632.4</c:v>
                </c:pt>
                <c:pt idx="112">
                  <c:v>632.29999999999995</c:v>
                </c:pt>
                <c:pt idx="113">
                  <c:v>632.20000000000005</c:v>
                </c:pt>
                <c:pt idx="114">
                  <c:v>632.1</c:v>
                </c:pt>
                <c:pt idx="115">
                  <c:v>632</c:v>
                </c:pt>
                <c:pt idx="116">
                  <c:v>631.9</c:v>
                </c:pt>
                <c:pt idx="117">
                  <c:v>631.79999999999995</c:v>
                </c:pt>
                <c:pt idx="118">
                  <c:v>631.70000000000005</c:v>
                </c:pt>
                <c:pt idx="119">
                  <c:v>631.6</c:v>
                </c:pt>
                <c:pt idx="120">
                  <c:v>631.5</c:v>
                </c:pt>
              </c:numCache>
            </c:numRef>
          </c:xVal>
          <c:yVal>
            <c:numRef>
              <c:f>'[1]Registro Tratado'!$AF$370:$AF$490</c:f>
              <c:numCache>
                <c:formatCode>0.0000</c:formatCode>
                <c:ptCount val="121"/>
                <c:pt idx="0">
                  <c:v>0.13968595516488946</c:v>
                </c:pt>
                <c:pt idx="1">
                  <c:v>0.13988368994714359</c:v>
                </c:pt>
                <c:pt idx="2">
                  <c:v>0.14023744029538016</c:v>
                </c:pt>
                <c:pt idx="3">
                  <c:v>0.14027343105369722</c:v>
                </c:pt>
                <c:pt idx="4">
                  <c:v>0.14050144181222385</c:v>
                </c:pt>
                <c:pt idx="5">
                  <c:v>0.14113209462988477</c:v>
                </c:pt>
                <c:pt idx="6">
                  <c:v>0.14190815246399413</c:v>
                </c:pt>
                <c:pt idx="7">
                  <c:v>0.14242026737571817</c:v>
                </c:pt>
                <c:pt idx="8">
                  <c:v>0.14313220592064427</c:v>
                </c:pt>
                <c:pt idx="9">
                  <c:v>0.14389370214579827</c:v>
                </c:pt>
                <c:pt idx="10">
                  <c:v>0.14449295871264961</c:v>
                </c:pt>
                <c:pt idx="11">
                  <c:v>0.14500813249959557</c:v>
                </c:pt>
                <c:pt idx="12">
                  <c:v>0.14574255330716113</c:v>
                </c:pt>
                <c:pt idx="13">
                  <c:v>0.14677648691023767</c:v>
                </c:pt>
                <c:pt idx="14">
                  <c:v>0.147654219214538</c:v>
                </c:pt>
                <c:pt idx="15">
                  <c:v>0.14869883562569941</c:v>
                </c:pt>
                <c:pt idx="16">
                  <c:v>0.1499299392525501</c:v>
                </c:pt>
                <c:pt idx="17">
                  <c:v>0.150998496188783</c:v>
                </c:pt>
                <c:pt idx="18">
                  <c:v>0.15244584811934794</c:v>
                </c:pt>
                <c:pt idx="19">
                  <c:v>0.15373713258905286</c:v>
                </c:pt>
                <c:pt idx="20">
                  <c:v>0.15511295426542754</c:v>
                </c:pt>
                <c:pt idx="21">
                  <c:v>0.15650560246463974</c:v>
                </c:pt>
                <c:pt idx="22">
                  <c:v>0.15809643794740699</c:v>
                </c:pt>
                <c:pt idx="23">
                  <c:v>0.15973076196237923</c:v>
                </c:pt>
                <c:pt idx="24">
                  <c:v>0.16111943978829862</c:v>
                </c:pt>
                <c:pt idx="25">
                  <c:v>0.16271466366017209</c:v>
                </c:pt>
                <c:pt idx="26">
                  <c:v>0.1645123580045921</c:v>
                </c:pt>
                <c:pt idx="27">
                  <c:v>0.16643856095310405</c:v>
                </c:pt>
                <c:pt idx="28">
                  <c:v>0.16856537774319436</c:v>
                </c:pt>
                <c:pt idx="29">
                  <c:v>0.17030393087030368</c:v>
                </c:pt>
                <c:pt idx="30">
                  <c:v>0.17201720253794614</c:v>
                </c:pt>
                <c:pt idx="31">
                  <c:v>0.17348464433647015</c:v>
                </c:pt>
                <c:pt idx="32">
                  <c:v>0.17556824925514547</c:v>
                </c:pt>
                <c:pt idx="33">
                  <c:v>0.17729592400284661</c:v>
                </c:pt>
                <c:pt idx="34">
                  <c:v>0.17933230209208106</c:v>
                </c:pt>
                <c:pt idx="35">
                  <c:v>0.18131892981457462</c:v>
                </c:pt>
                <c:pt idx="36">
                  <c:v>0.18316236909796488</c:v>
                </c:pt>
                <c:pt idx="37">
                  <c:v>0.18501366655072585</c:v>
                </c:pt>
                <c:pt idx="38">
                  <c:v>0.18663254200308321</c:v>
                </c:pt>
                <c:pt idx="39">
                  <c:v>0.18842499412940666</c:v>
                </c:pt>
                <c:pt idx="40">
                  <c:v>0.19031237249583982</c:v>
                </c:pt>
                <c:pt idx="41">
                  <c:v>0.19229588706161624</c:v>
                </c:pt>
                <c:pt idx="42">
                  <c:v>0.1936571961140979</c:v>
                </c:pt>
                <c:pt idx="43">
                  <c:v>0.19507042095682689</c:v>
                </c:pt>
                <c:pt idx="44">
                  <c:v>0.19630395155400662</c:v>
                </c:pt>
                <c:pt idx="45">
                  <c:v>0.19736992340903975</c:v>
                </c:pt>
                <c:pt idx="46">
                  <c:v>0.198870812420296</c:v>
                </c:pt>
                <c:pt idx="47">
                  <c:v>0.19998440625078445</c:v>
                </c:pt>
                <c:pt idx="48">
                  <c:v>0.20127341144461969</c:v>
                </c:pt>
                <c:pt idx="49">
                  <c:v>0.20215101863616436</c:v>
                </c:pt>
                <c:pt idx="50">
                  <c:v>0.20294723521780261</c:v>
                </c:pt>
                <c:pt idx="51">
                  <c:v>0.20386990105093847</c:v>
                </c:pt>
                <c:pt idx="52">
                  <c:v>0.20448842061636205</c:v>
                </c:pt>
                <c:pt idx="53">
                  <c:v>0.20519140479415432</c:v>
                </c:pt>
                <c:pt idx="54">
                  <c:v>0.20583273865604843</c:v>
                </c:pt>
                <c:pt idx="55">
                  <c:v>0.20587459769274566</c:v>
                </c:pt>
                <c:pt idx="56">
                  <c:v>0.20604905378602967</c:v>
                </c:pt>
                <c:pt idx="57">
                  <c:v>0.20604905378602967</c:v>
                </c:pt>
                <c:pt idx="58">
                  <c:v>0.2061816873015897</c:v>
                </c:pt>
                <c:pt idx="59">
                  <c:v>0.20639817635049401</c:v>
                </c:pt>
                <c:pt idx="60">
                  <c:v>0.20615376108983827</c:v>
                </c:pt>
                <c:pt idx="61">
                  <c:v>0.20610489453981889</c:v>
                </c:pt>
                <c:pt idx="62">
                  <c:v>0.20576995766479522</c:v>
                </c:pt>
                <c:pt idx="63">
                  <c:v>0.20551892441574929</c:v>
                </c:pt>
                <c:pt idx="64">
                  <c:v>0.20485021094918268</c:v>
                </c:pt>
                <c:pt idx="65">
                  <c:v>0.20448146606282649</c:v>
                </c:pt>
                <c:pt idx="66">
                  <c:v>0.20382823478039663</c:v>
                </c:pt>
                <c:pt idx="67">
                  <c:v>0.20330774340476288</c:v>
                </c:pt>
                <c:pt idx="68">
                  <c:v>0.20275323930670244</c:v>
                </c:pt>
                <c:pt idx="69">
                  <c:v>0.20167398842588932</c:v>
                </c:pt>
                <c:pt idx="70">
                  <c:v>0.20072839165012735</c:v>
                </c:pt>
                <c:pt idx="71">
                  <c:v>0.19996375817202069</c:v>
                </c:pt>
                <c:pt idx="72">
                  <c:v>0.19913863897655376</c:v>
                </c:pt>
                <c:pt idx="73">
                  <c:v>0.19831508445868121</c:v>
                </c:pt>
                <c:pt idx="74">
                  <c:v>0.19723311404505706</c:v>
                </c:pt>
                <c:pt idx="75">
                  <c:v>0.19615383247822804</c:v>
                </c:pt>
                <c:pt idx="76">
                  <c:v>0.19482549502765278</c:v>
                </c:pt>
                <c:pt idx="77">
                  <c:v>0.19370468186282461</c:v>
                </c:pt>
                <c:pt idx="78">
                  <c:v>0.19227560130035032</c:v>
                </c:pt>
                <c:pt idx="79">
                  <c:v>0.19106018636573766</c:v>
                </c:pt>
                <c:pt idx="80">
                  <c:v>0.18958600365779016</c:v>
                </c:pt>
                <c:pt idx="81">
                  <c:v>0.18835127755731929</c:v>
                </c:pt>
                <c:pt idx="82">
                  <c:v>0.18655245573517887</c:v>
                </c:pt>
                <c:pt idx="83">
                  <c:v>0.18496712158174913</c:v>
                </c:pt>
                <c:pt idx="84">
                  <c:v>0.18358634251157216</c:v>
                </c:pt>
                <c:pt idx="85">
                  <c:v>0.18174110653937361</c:v>
                </c:pt>
                <c:pt idx="86">
                  <c:v>0.18007457932932386</c:v>
                </c:pt>
                <c:pt idx="87">
                  <c:v>0.17815252734047735</c:v>
                </c:pt>
                <c:pt idx="88">
                  <c:v>0.17582207991381515</c:v>
                </c:pt>
                <c:pt idx="89">
                  <c:v>0.17387982561894655</c:v>
                </c:pt>
                <c:pt idx="90">
                  <c:v>0.17168174533764033</c:v>
                </c:pt>
                <c:pt idx="91">
                  <c:v>0.16977071913218711</c:v>
                </c:pt>
                <c:pt idx="92">
                  <c:v>0.16751663477939735</c:v>
                </c:pt>
                <c:pt idx="93">
                  <c:v>0.16519159294800337</c:v>
                </c:pt>
                <c:pt idx="94">
                  <c:v>0.16291052945443271</c:v>
                </c:pt>
                <c:pt idx="95">
                  <c:v>0.16045282297170715</c:v>
                </c:pt>
                <c:pt idx="96">
                  <c:v>0.15791522545331801</c:v>
                </c:pt>
                <c:pt idx="97">
                  <c:v>0.15564088887264266</c:v>
                </c:pt>
                <c:pt idx="98">
                  <c:v>0.15326713025592745</c:v>
                </c:pt>
                <c:pt idx="99">
                  <c:v>0.15074647291631962</c:v>
                </c:pt>
                <c:pt idx="100">
                  <c:v>0.14819148577176247</c:v>
                </c:pt>
                <c:pt idx="101">
                  <c:v>0.1455178464992252</c:v>
                </c:pt>
                <c:pt idx="102">
                  <c:v>0.14277005742893253</c:v>
                </c:pt>
                <c:pt idx="103">
                  <c:v>0.13992564526529624</c:v>
                </c:pt>
                <c:pt idx="104">
                  <c:v>0.13752275459952928</c:v>
                </c:pt>
                <c:pt idx="105">
                  <c:v>0.13531689645781245</c:v>
                </c:pt>
                <c:pt idx="106">
                  <c:v>0.13260912443754705</c:v>
                </c:pt>
                <c:pt idx="107">
                  <c:v>0.12990055873779693</c:v>
                </c:pt>
                <c:pt idx="108">
                  <c:v>0.12751740033926015</c:v>
                </c:pt>
                <c:pt idx="109">
                  <c:v>0.12505456391446809</c:v>
                </c:pt>
                <c:pt idx="110">
                  <c:v>0.12242134816022696</c:v>
                </c:pt>
                <c:pt idx="111">
                  <c:v>0.12023913238324499</c:v>
                </c:pt>
                <c:pt idx="112">
                  <c:v>0.11784559536576603</c:v>
                </c:pt>
                <c:pt idx="113">
                  <c:v>0.11568052558805567</c:v>
                </c:pt>
                <c:pt idx="114">
                  <c:v>0.11323863014785981</c:v>
                </c:pt>
                <c:pt idx="115">
                  <c:v>0.11088886849147823</c:v>
                </c:pt>
                <c:pt idx="116">
                  <c:v>0.10867444498199486</c:v>
                </c:pt>
                <c:pt idx="117">
                  <c:v>0.10673216121972555</c:v>
                </c:pt>
                <c:pt idx="118">
                  <c:v>0.10487039761734152</c:v>
                </c:pt>
                <c:pt idx="119">
                  <c:v>0.10278540943574502</c:v>
                </c:pt>
                <c:pt idx="120">
                  <c:v>0.10083088057445949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B3F-4BEC-B627-12C2F72AB26E}"/>
            </c:ext>
          </c:extLst>
        </c:ser>
        <c:ser>
          <c:idx val="1"/>
          <c:order val="1"/>
          <c:tx>
            <c:v>Pico 11 - CAL1</c:v>
          </c:tx>
          <c:marker>
            <c:symbol val="dot"/>
            <c:size val="5"/>
          </c:marker>
          <c:dPt>
            <c:idx val="6"/>
            <c:bubble3D val="0"/>
            <c:spPr>
              <a:ln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BB3F-4BEC-B627-12C2F72AB26E}"/>
              </c:ext>
            </c:extLst>
          </c:dPt>
          <c:trendline>
            <c:trendlineType val="poly"/>
            <c:order val="6"/>
            <c:dispRSqr val="1"/>
            <c:dispEq val="1"/>
            <c:trendlineLbl>
              <c:layout>
                <c:manualLayout>
                  <c:x val="9.2286521395744434E-2"/>
                  <c:y val="-0.28707827777573508"/>
                </c:manualLayout>
              </c:layout>
              <c:numFmt formatCode="0.000000000000000E+00" sourceLinked="0"/>
            </c:trendlineLbl>
          </c:trendline>
          <c:xVal>
            <c:numRef>
              <c:f>'[1]Registro Tratado'!$B$60:$B$66</c:f>
              <c:numCache>
                <c:formatCode>0.0</c:formatCode>
                <c:ptCount val="7"/>
                <c:pt idx="0">
                  <c:v>641</c:v>
                </c:pt>
                <c:pt idx="1">
                  <c:v>640</c:v>
                </c:pt>
                <c:pt idx="2">
                  <c:v>639</c:v>
                </c:pt>
                <c:pt idx="3">
                  <c:v>638</c:v>
                </c:pt>
                <c:pt idx="4">
                  <c:v>637</c:v>
                </c:pt>
                <c:pt idx="5">
                  <c:v>636</c:v>
                </c:pt>
                <c:pt idx="6">
                  <c:v>635</c:v>
                </c:pt>
              </c:numCache>
            </c:numRef>
          </c:xVal>
          <c:yVal>
            <c:numRef>
              <c:f>'[1]Registro Tratado'!$C$60:$C$66</c:f>
              <c:numCache>
                <c:formatCode>0.000</c:formatCode>
                <c:ptCount val="7"/>
                <c:pt idx="0">
                  <c:v>0.14299999999999999</c:v>
                </c:pt>
                <c:pt idx="1">
                  <c:v>0.14899999999999999</c:v>
                </c:pt>
                <c:pt idx="2">
                  <c:v>0.153</c:v>
                </c:pt>
                <c:pt idx="3">
                  <c:v>0.153</c:v>
                </c:pt>
                <c:pt idx="4">
                  <c:v>0.15</c:v>
                </c:pt>
                <c:pt idx="5">
                  <c:v>0.14199999999999999</c:v>
                </c:pt>
                <c:pt idx="6">
                  <c:v>0.13300000000000001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B3F-4BEC-B627-12C2F72AB26E}"/>
            </c:ext>
          </c:extLst>
        </c:ser>
        <c:ser>
          <c:idx val="3"/>
          <c:order val="2"/>
          <c:tx>
            <c:v>Pico 11 - Largura de banda</c:v>
          </c:tx>
          <c:spPr>
            <a:ln w="15875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'[1]Registro Tratado'!$AH$54:$CP$54</c:f>
              <c:numCache>
                <c:formatCode>General</c:formatCode>
                <c:ptCount val="61"/>
                <c:pt idx="0">
                  <c:v>631.5</c:v>
                </c:pt>
                <c:pt idx="1">
                  <c:v>631.70000000000005</c:v>
                </c:pt>
                <c:pt idx="2">
                  <c:v>631.90000000000009</c:v>
                </c:pt>
                <c:pt idx="3">
                  <c:v>632.10000000000014</c:v>
                </c:pt>
                <c:pt idx="4">
                  <c:v>632.30000000000018</c:v>
                </c:pt>
                <c:pt idx="5">
                  <c:v>632.50000000000023</c:v>
                </c:pt>
                <c:pt idx="6">
                  <c:v>632.70000000000027</c:v>
                </c:pt>
                <c:pt idx="7">
                  <c:v>632.90000000000032</c:v>
                </c:pt>
                <c:pt idx="8">
                  <c:v>633.10000000000036</c:v>
                </c:pt>
                <c:pt idx="9">
                  <c:v>633.30000000000041</c:v>
                </c:pt>
                <c:pt idx="10">
                  <c:v>633.50000000000045</c:v>
                </c:pt>
                <c:pt idx="11">
                  <c:v>633.7000000000005</c:v>
                </c:pt>
                <c:pt idx="12">
                  <c:v>633.90000000000055</c:v>
                </c:pt>
                <c:pt idx="13">
                  <c:v>634.10000000000059</c:v>
                </c:pt>
                <c:pt idx="14">
                  <c:v>634.30000000000064</c:v>
                </c:pt>
                <c:pt idx="15">
                  <c:v>634.50000000000068</c:v>
                </c:pt>
                <c:pt idx="16">
                  <c:v>634.70000000000073</c:v>
                </c:pt>
                <c:pt idx="17">
                  <c:v>634.90000000000077</c:v>
                </c:pt>
                <c:pt idx="18">
                  <c:v>635.10000000000082</c:v>
                </c:pt>
                <c:pt idx="19">
                  <c:v>635.30000000000086</c:v>
                </c:pt>
                <c:pt idx="20">
                  <c:v>635.50000000000091</c:v>
                </c:pt>
                <c:pt idx="21">
                  <c:v>635.70000000000095</c:v>
                </c:pt>
                <c:pt idx="22">
                  <c:v>635.900000000001</c:v>
                </c:pt>
                <c:pt idx="23">
                  <c:v>636.10000000000105</c:v>
                </c:pt>
                <c:pt idx="24">
                  <c:v>636.30000000000109</c:v>
                </c:pt>
                <c:pt idx="25">
                  <c:v>636.50000000000114</c:v>
                </c:pt>
                <c:pt idx="26">
                  <c:v>636.70000000000118</c:v>
                </c:pt>
                <c:pt idx="27">
                  <c:v>636.90000000000123</c:v>
                </c:pt>
                <c:pt idx="28">
                  <c:v>637.10000000000127</c:v>
                </c:pt>
                <c:pt idx="29">
                  <c:v>637.30000000000132</c:v>
                </c:pt>
                <c:pt idx="30">
                  <c:v>637.50000000000136</c:v>
                </c:pt>
                <c:pt idx="31">
                  <c:v>637.70000000000141</c:v>
                </c:pt>
                <c:pt idx="32">
                  <c:v>637.90000000000146</c:v>
                </c:pt>
                <c:pt idx="33">
                  <c:v>638.1000000000015</c:v>
                </c:pt>
                <c:pt idx="34">
                  <c:v>638.30000000000155</c:v>
                </c:pt>
                <c:pt idx="35">
                  <c:v>638.50000000000159</c:v>
                </c:pt>
                <c:pt idx="36">
                  <c:v>638.70000000000164</c:v>
                </c:pt>
                <c:pt idx="37">
                  <c:v>638.90000000000168</c:v>
                </c:pt>
                <c:pt idx="38">
                  <c:v>639.10000000000173</c:v>
                </c:pt>
                <c:pt idx="39">
                  <c:v>639.30000000000177</c:v>
                </c:pt>
                <c:pt idx="40">
                  <c:v>639.50000000000182</c:v>
                </c:pt>
                <c:pt idx="41">
                  <c:v>639.70000000000186</c:v>
                </c:pt>
                <c:pt idx="42">
                  <c:v>639.90000000000191</c:v>
                </c:pt>
                <c:pt idx="43">
                  <c:v>640.10000000000196</c:v>
                </c:pt>
                <c:pt idx="44">
                  <c:v>640.300000000002</c:v>
                </c:pt>
                <c:pt idx="45">
                  <c:v>640.50000000000205</c:v>
                </c:pt>
                <c:pt idx="46">
                  <c:v>640.70000000000209</c:v>
                </c:pt>
                <c:pt idx="47">
                  <c:v>640.90000000000214</c:v>
                </c:pt>
                <c:pt idx="48">
                  <c:v>641.10000000000218</c:v>
                </c:pt>
                <c:pt idx="49">
                  <c:v>641.30000000000223</c:v>
                </c:pt>
                <c:pt idx="50">
                  <c:v>641.50000000000227</c:v>
                </c:pt>
                <c:pt idx="51">
                  <c:v>641.70000000000232</c:v>
                </c:pt>
                <c:pt idx="52">
                  <c:v>641.90000000000236</c:v>
                </c:pt>
                <c:pt idx="53">
                  <c:v>642.10000000000241</c:v>
                </c:pt>
                <c:pt idx="54">
                  <c:v>642.30000000000246</c:v>
                </c:pt>
                <c:pt idx="55">
                  <c:v>642.5000000000025</c:v>
                </c:pt>
                <c:pt idx="56">
                  <c:v>642.70000000000255</c:v>
                </c:pt>
                <c:pt idx="57">
                  <c:v>642.90000000000259</c:v>
                </c:pt>
                <c:pt idx="58">
                  <c:v>643.10000000000264</c:v>
                </c:pt>
                <c:pt idx="59">
                  <c:v>643.30000000000268</c:v>
                </c:pt>
                <c:pt idx="60">
                  <c:v>643.50000000000273</c:v>
                </c:pt>
              </c:numCache>
            </c:numRef>
          </c:xVal>
          <c:yVal>
            <c:numRef>
              <c:f>'[1]Registro Tratado'!$AH$55:$CP$55</c:f>
              <c:numCache>
                <c:formatCode>General</c:formatCode>
                <c:ptCount val="61"/>
                <c:pt idx="0" formatCode="0.0000">
                  <c:v>0.17304999999999998</c:v>
                </c:pt>
                <c:pt idx="1">
                  <c:v>0.17304999999999998</c:v>
                </c:pt>
                <c:pt idx="2">
                  <c:v>0.17304999999999998</c:v>
                </c:pt>
                <c:pt idx="3">
                  <c:v>0.17304999999999998</c:v>
                </c:pt>
                <c:pt idx="4">
                  <c:v>0.17304999999999998</c:v>
                </c:pt>
                <c:pt idx="5">
                  <c:v>0.17304999999999998</c:v>
                </c:pt>
                <c:pt idx="6">
                  <c:v>0.17304999999999998</c:v>
                </c:pt>
                <c:pt idx="7">
                  <c:v>0.17304999999999998</c:v>
                </c:pt>
                <c:pt idx="8">
                  <c:v>0.17304999999999998</c:v>
                </c:pt>
                <c:pt idx="9">
                  <c:v>0.17304999999999998</c:v>
                </c:pt>
                <c:pt idx="10">
                  <c:v>0.17304999999999998</c:v>
                </c:pt>
                <c:pt idx="11">
                  <c:v>0.17304999999999998</c:v>
                </c:pt>
                <c:pt idx="12">
                  <c:v>0.17304999999999998</c:v>
                </c:pt>
                <c:pt idx="13">
                  <c:v>0.17304999999999998</c:v>
                </c:pt>
                <c:pt idx="14">
                  <c:v>0.17304999999999998</c:v>
                </c:pt>
                <c:pt idx="15">
                  <c:v>0.17304999999999998</c:v>
                </c:pt>
                <c:pt idx="16">
                  <c:v>0.17304999999999998</c:v>
                </c:pt>
                <c:pt idx="17">
                  <c:v>0.17304999999999998</c:v>
                </c:pt>
                <c:pt idx="18">
                  <c:v>0.17304999999999998</c:v>
                </c:pt>
                <c:pt idx="19">
                  <c:v>0.17304999999999998</c:v>
                </c:pt>
                <c:pt idx="20">
                  <c:v>0.17304999999999998</c:v>
                </c:pt>
                <c:pt idx="21">
                  <c:v>0.17304999999999998</c:v>
                </c:pt>
                <c:pt idx="22">
                  <c:v>0.17304999999999998</c:v>
                </c:pt>
                <c:pt idx="23">
                  <c:v>0.17304999999999998</c:v>
                </c:pt>
                <c:pt idx="24">
                  <c:v>0.17304999999999998</c:v>
                </c:pt>
                <c:pt idx="25">
                  <c:v>0.17304999999999998</c:v>
                </c:pt>
                <c:pt idx="26">
                  <c:v>0.17304999999999998</c:v>
                </c:pt>
                <c:pt idx="27">
                  <c:v>0.17304999999999998</c:v>
                </c:pt>
                <c:pt idx="28">
                  <c:v>0.17304999999999998</c:v>
                </c:pt>
                <c:pt idx="29">
                  <c:v>0.17304999999999998</c:v>
                </c:pt>
                <c:pt idx="30">
                  <c:v>0.17304999999999998</c:v>
                </c:pt>
                <c:pt idx="31">
                  <c:v>0.17304999999999998</c:v>
                </c:pt>
                <c:pt idx="32">
                  <c:v>0.17304999999999998</c:v>
                </c:pt>
                <c:pt idx="33">
                  <c:v>0.17304999999999998</c:v>
                </c:pt>
                <c:pt idx="34">
                  <c:v>0.17304999999999998</c:v>
                </c:pt>
                <c:pt idx="35">
                  <c:v>0.17304999999999998</c:v>
                </c:pt>
                <c:pt idx="36">
                  <c:v>0.17304999999999998</c:v>
                </c:pt>
                <c:pt idx="37">
                  <c:v>0.17304999999999998</c:v>
                </c:pt>
                <c:pt idx="38">
                  <c:v>0.17304999999999998</c:v>
                </c:pt>
                <c:pt idx="39">
                  <c:v>0.17304999999999998</c:v>
                </c:pt>
                <c:pt idx="40">
                  <c:v>0.17304999999999998</c:v>
                </c:pt>
                <c:pt idx="41">
                  <c:v>0.17304999999999998</c:v>
                </c:pt>
                <c:pt idx="42">
                  <c:v>0.17304999999999998</c:v>
                </c:pt>
                <c:pt idx="43">
                  <c:v>0.17304999999999998</c:v>
                </c:pt>
                <c:pt idx="44">
                  <c:v>0.17304999999999998</c:v>
                </c:pt>
                <c:pt idx="45">
                  <c:v>0.17304999999999998</c:v>
                </c:pt>
                <c:pt idx="46">
                  <c:v>0.17304999999999998</c:v>
                </c:pt>
                <c:pt idx="47">
                  <c:v>0.17304999999999998</c:v>
                </c:pt>
                <c:pt idx="48">
                  <c:v>0.17304999999999998</c:v>
                </c:pt>
                <c:pt idx="49">
                  <c:v>0.17304999999999998</c:v>
                </c:pt>
                <c:pt idx="50">
                  <c:v>0.17304999999999998</c:v>
                </c:pt>
                <c:pt idx="51">
                  <c:v>0.17304999999999998</c:v>
                </c:pt>
                <c:pt idx="52">
                  <c:v>0.17304999999999998</c:v>
                </c:pt>
                <c:pt idx="53">
                  <c:v>0.17304999999999998</c:v>
                </c:pt>
                <c:pt idx="54">
                  <c:v>0.17304999999999998</c:v>
                </c:pt>
                <c:pt idx="55">
                  <c:v>0.17304999999999998</c:v>
                </c:pt>
                <c:pt idx="56">
                  <c:v>0.17304999999999998</c:v>
                </c:pt>
                <c:pt idx="57">
                  <c:v>0.17304999999999998</c:v>
                </c:pt>
                <c:pt idx="58">
                  <c:v>0.17304999999999998</c:v>
                </c:pt>
                <c:pt idx="59">
                  <c:v>0.17304999999999998</c:v>
                </c:pt>
                <c:pt idx="60">
                  <c:v>0.17304999999999998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B3F-4BEC-B627-12C2F72AB26E}"/>
            </c:ext>
          </c:extLst>
        </c:ser>
        <c:ser>
          <c:idx val="2"/>
          <c:order val="3"/>
          <c:tx>
            <c:v>Pico 11 - CAL2</c:v>
          </c:tx>
          <c:spPr>
            <a:ln w="31750">
              <a:solidFill>
                <a:srgbClr val="00B050"/>
              </a:solidFill>
            </a:ln>
          </c:spPr>
          <c:marker>
            <c:symbol val="none"/>
          </c:marker>
          <c:trendline>
            <c:trendlineType val="poly"/>
            <c:order val="6"/>
            <c:dispRSqr val="1"/>
            <c:dispEq val="1"/>
            <c:trendlineLbl>
              <c:layout>
                <c:manualLayout>
                  <c:x val="9.2286521395744434E-2"/>
                  <c:y val="0.19300431601295753"/>
                </c:manualLayout>
              </c:layout>
              <c:numFmt formatCode="0.000000000000000E+00" sourceLinked="0"/>
            </c:trendlineLbl>
          </c:trendline>
          <c:xVal>
            <c:numRef>
              <c:f>'[1]Registro Tratado'!$E$60:$E$66</c:f>
              <c:numCache>
                <c:formatCode>0.0</c:formatCode>
                <c:ptCount val="7"/>
                <c:pt idx="0">
                  <c:v>639</c:v>
                </c:pt>
                <c:pt idx="1">
                  <c:v>638.5</c:v>
                </c:pt>
                <c:pt idx="2">
                  <c:v>638</c:v>
                </c:pt>
                <c:pt idx="3">
                  <c:v>637.5</c:v>
                </c:pt>
                <c:pt idx="4">
                  <c:v>637</c:v>
                </c:pt>
                <c:pt idx="5">
                  <c:v>636.5</c:v>
                </c:pt>
                <c:pt idx="6">
                  <c:v>636</c:v>
                </c:pt>
              </c:numCache>
            </c:numRef>
          </c:xVal>
          <c:yVal>
            <c:numRef>
              <c:f>'[1]Registro Tratado'!$F$60:$F$66</c:f>
              <c:numCache>
                <c:formatCode>0.000</c:formatCode>
                <c:ptCount val="7"/>
                <c:pt idx="0">
                  <c:v>0.14299999999999999</c:v>
                </c:pt>
                <c:pt idx="1">
                  <c:v>0.14799999999999999</c:v>
                </c:pt>
                <c:pt idx="2">
                  <c:v>0.152</c:v>
                </c:pt>
                <c:pt idx="3">
                  <c:v>0.152</c:v>
                </c:pt>
                <c:pt idx="4">
                  <c:v>0.14799999999999999</c:v>
                </c:pt>
                <c:pt idx="5">
                  <c:v>0.13900000000000001</c:v>
                </c:pt>
                <c:pt idx="6">
                  <c:v>0.129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B3F-4BEC-B627-12C2F72AB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31424"/>
        <c:axId val="70633344"/>
      </c:scatterChart>
      <c:valAx>
        <c:axId val="70631424"/>
        <c:scaling>
          <c:orientation val="minMax"/>
          <c:max val="643.5"/>
          <c:min val="631.5"/>
        </c:scaling>
        <c:delete val="0"/>
        <c:axPos val="t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Comprimento</a:t>
                </a:r>
                <a:r>
                  <a:rPr lang="pt-BR" baseline="0"/>
                  <a:t> de Onda</a:t>
                </a:r>
                <a:r>
                  <a:rPr lang="pt-BR"/>
                  <a:t> [nm]</a:t>
                </a:r>
              </a:p>
            </c:rich>
          </c:tx>
          <c:layout>
            <c:manualLayout>
              <c:xMode val="edge"/>
              <c:yMode val="edge"/>
              <c:x val="0.43979123933037784"/>
              <c:y val="0.8992046194225724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crossAx val="70633344"/>
        <c:crosses val="max"/>
        <c:crossBetween val="midCat"/>
        <c:majorUnit val="1"/>
        <c:minorUnit val="0.2"/>
      </c:valAx>
      <c:valAx>
        <c:axId val="70633344"/>
        <c:scaling>
          <c:orientation val="minMax"/>
          <c:max val="0.22000000000000003"/>
          <c:min val="0.1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Absorbância </a:t>
                </a:r>
              </a:p>
            </c:rich>
          </c:tx>
          <c:layout>
            <c:manualLayout>
              <c:xMode val="edge"/>
              <c:yMode val="edge"/>
              <c:x val="1.9833697258430937E-2"/>
              <c:y val="0.3434549081364830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0631424"/>
        <c:crosses val="autoZero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78" l="0.78740157499999996" r="0.78740157499999996" t="0.98425196899999978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12783</xdr:colOff>
      <xdr:row>2</xdr:row>
      <xdr:rowOff>190499</xdr:rowOff>
    </xdr:from>
    <xdr:to>
      <xdr:col>13</xdr:col>
      <xdr:colOff>22306</xdr:colOff>
      <xdr:row>28</xdr:row>
      <xdr:rowOff>78541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8F7BB07A-F7F0-4602-B2C6-CCD70952B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0.05286</cdr:x>
      <cdr:y>0.21798</cdr:y>
    </cdr:from>
    <cdr:to>
      <cdr:x>0.09709</cdr:x>
      <cdr:y>0.39105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66724" y="506083"/>
          <a:ext cx="390525" cy="408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_Calibra&#231;&#227;o%20Espectrofot&#244;metro%20-%20Modelo.Rev2%20-%20Audito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 Original"/>
      <sheetName val="Registro Tratado"/>
      <sheetName val="Certificado"/>
      <sheetName val="Incerteza Lambda"/>
      <sheetName val="Incerteza Absorbância"/>
      <sheetName val="Cadastro - Padrões Lambda"/>
      <sheetName val="Cadastro - Padrões Absorbância"/>
      <sheetName val="CMC Lambda"/>
      <sheetName val="CMC Absorbância"/>
      <sheetName val="Notas &amp; Processo Tratamento"/>
      <sheetName val="Evolução da Planilha"/>
      <sheetName val="2 Grandesa"/>
    </sheetNames>
    <sheetDataSet>
      <sheetData sheetId="0"/>
      <sheetData sheetId="1">
        <row r="54">
          <cell r="AH54">
            <v>631.5</v>
          </cell>
          <cell r="AI54">
            <v>631.70000000000005</v>
          </cell>
          <cell r="AJ54">
            <v>631.90000000000009</v>
          </cell>
          <cell r="AK54">
            <v>632.10000000000014</v>
          </cell>
          <cell r="AL54">
            <v>632.30000000000018</v>
          </cell>
          <cell r="AM54">
            <v>632.50000000000023</v>
          </cell>
          <cell r="AN54">
            <v>632.70000000000027</v>
          </cell>
          <cell r="AO54">
            <v>632.90000000000032</v>
          </cell>
          <cell r="AP54">
            <v>633.10000000000036</v>
          </cell>
          <cell r="AQ54">
            <v>633.30000000000041</v>
          </cell>
          <cell r="AR54">
            <v>633.50000000000045</v>
          </cell>
          <cell r="AS54">
            <v>633.7000000000005</v>
          </cell>
          <cell r="AT54">
            <v>633.90000000000055</v>
          </cell>
          <cell r="AU54">
            <v>634.10000000000059</v>
          </cell>
          <cell r="AV54">
            <v>634.30000000000064</v>
          </cell>
          <cell r="AW54">
            <v>634.50000000000068</v>
          </cell>
          <cell r="AX54">
            <v>634.70000000000073</v>
          </cell>
          <cell r="AY54">
            <v>634.90000000000077</v>
          </cell>
          <cell r="AZ54">
            <v>635.10000000000082</v>
          </cell>
          <cell r="BA54">
            <v>635.30000000000086</v>
          </cell>
          <cell r="BB54">
            <v>635.50000000000091</v>
          </cell>
          <cell r="BC54">
            <v>635.70000000000095</v>
          </cell>
          <cell r="BD54">
            <v>635.900000000001</v>
          </cell>
          <cell r="BE54">
            <v>636.10000000000105</v>
          </cell>
          <cell r="BF54">
            <v>636.30000000000109</v>
          </cell>
          <cell r="BG54">
            <v>636.50000000000114</v>
          </cell>
          <cell r="BH54">
            <v>636.70000000000118</v>
          </cell>
          <cell r="BI54">
            <v>636.90000000000123</v>
          </cell>
          <cell r="BJ54">
            <v>637.10000000000127</v>
          </cell>
          <cell r="BK54">
            <v>637.30000000000132</v>
          </cell>
          <cell r="BL54">
            <v>637.50000000000136</v>
          </cell>
          <cell r="BM54">
            <v>637.70000000000141</v>
          </cell>
          <cell r="BN54">
            <v>637.90000000000146</v>
          </cell>
          <cell r="BO54">
            <v>638.1000000000015</v>
          </cell>
          <cell r="BP54">
            <v>638.30000000000155</v>
          </cell>
          <cell r="BQ54">
            <v>638.50000000000159</v>
          </cell>
          <cell r="BR54">
            <v>638.70000000000164</v>
          </cell>
          <cell r="BS54">
            <v>638.90000000000168</v>
          </cell>
          <cell r="BT54">
            <v>639.10000000000173</v>
          </cell>
          <cell r="BU54">
            <v>639.30000000000177</v>
          </cell>
          <cell r="BV54">
            <v>639.50000000000182</v>
          </cell>
          <cell r="BW54">
            <v>639.70000000000186</v>
          </cell>
          <cell r="BX54">
            <v>639.90000000000191</v>
          </cell>
          <cell r="BY54">
            <v>640.10000000000196</v>
          </cell>
          <cell r="BZ54">
            <v>640.300000000002</v>
          </cell>
          <cell r="CA54">
            <v>640.50000000000205</v>
          </cell>
          <cell r="CB54">
            <v>640.70000000000209</v>
          </cell>
          <cell r="CC54">
            <v>640.90000000000214</v>
          </cell>
          <cell r="CD54">
            <v>641.10000000000218</v>
          </cell>
          <cell r="CE54">
            <v>641.30000000000223</v>
          </cell>
          <cell r="CF54">
            <v>641.50000000000227</v>
          </cell>
          <cell r="CG54">
            <v>641.70000000000232</v>
          </cell>
          <cell r="CH54">
            <v>641.90000000000236</v>
          </cell>
          <cell r="CI54">
            <v>642.10000000000241</v>
          </cell>
          <cell r="CJ54">
            <v>642.30000000000246</v>
          </cell>
          <cell r="CK54">
            <v>642.5000000000025</v>
          </cell>
          <cell r="CL54">
            <v>642.70000000000255</v>
          </cell>
          <cell r="CM54">
            <v>642.90000000000259</v>
          </cell>
          <cell r="CN54">
            <v>643.10000000000264</v>
          </cell>
          <cell r="CO54">
            <v>643.30000000000268</v>
          </cell>
          <cell r="CP54">
            <v>643.50000000000273</v>
          </cell>
        </row>
        <row r="55">
          <cell r="AH55">
            <v>0.17304999999999998</v>
          </cell>
          <cell r="AI55">
            <v>0.17304999999999998</v>
          </cell>
          <cell r="AJ55">
            <v>0.17304999999999998</v>
          </cell>
          <cell r="AK55">
            <v>0.17304999999999998</v>
          </cell>
          <cell r="AL55">
            <v>0.17304999999999998</v>
          </cell>
          <cell r="AM55">
            <v>0.17304999999999998</v>
          </cell>
          <cell r="AN55">
            <v>0.17304999999999998</v>
          </cell>
          <cell r="AO55">
            <v>0.17304999999999998</v>
          </cell>
          <cell r="AP55">
            <v>0.17304999999999998</v>
          </cell>
          <cell r="AQ55">
            <v>0.17304999999999998</v>
          </cell>
          <cell r="AR55">
            <v>0.17304999999999998</v>
          </cell>
          <cell r="AS55">
            <v>0.17304999999999998</v>
          </cell>
          <cell r="AT55">
            <v>0.17304999999999998</v>
          </cell>
          <cell r="AU55">
            <v>0.17304999999999998</v>
          </cell>
          <cell r="AV55">
            <v>0.17304999999999998</v>
          </cell>
          <cell r="AW55">
            <v>0.17304999999999998</v>
          </cell>
          <cell r="AX55">
            <v>0.17304999999999998</v>
          </cell>
          <cell r="AY55">
            <v>0.17304999999999998</v>
          </cell>
          <cell r="AZ55">
            <v>0.17304999999999998</v>
          </cell>
          <cell r="BA55">
            <v>0.17304999999999998</v>
          </cell>
          <cell r="BB55">
            <v>0.17304999999999998</v>
          </cell>
          <cell r="BC55">
            <v>0.17304999999999998</v>
          </cell>
          <cell r="BD55">
            <v>0.17304999999999998</v>
          </cell>
          <cell r="BE55">
            <v>0.17304999999999998</v>
          </cell>
          <cell r="BF55">
            <v>0.17304999999999998</v>
          </cell>
          <cell r="BG55">
            <v>0.17304999999999998</v>
          </cell>
          <cell r="BH55">
            <v>0.17304999999999998</v>
          </cell>
          <cell r="BI55">
            <v>0.17304999999999998</v>
          </cell>
          <cell r="BJ55">
            <v>0.17304999999999998</v>
          </cell>
          <cell r="BK55">
            <v>0.17304999999999998</v>
          </cell>
          <cell r="BL55">
            <v>0.17304999999999998</v>
          </cell>
          <cell r="BM55">
            <v>0.17304999999999998</v>
          </cell>
          <cell r="BN55">
            <v>0.17304999999999998</v>
          </cell>
          <cell r="BO55">
            <v>0.17304999999999998</v>
          </cell>
          <cell r="BP55">
            <v>0.17304999999999998</v>
          </cell>
          <cell r="BQ55">
            <v>0.17304999999999998</v>
          </cell>
          <cell r="BR55">
            <v>0.17304999999999998</v>
          </cell>
          <cell r="BS55">
            <v>0.17304999999999998</v>
          </cell>
          <cell r="BT55">
            <v>0.17304999999999998</v>
          </cell>
          <cell r="BU55">
            <v>0.17304999999999998</v>
          </cell>
          <cell r="BV55">
            <v>0.17304999999999998</v>
          </cell>
          <cell r="BW55">
            <v>0.17304999999999998</v>
          </cell>
          <cell r="BX55">
            <v>0.17304999999999998</v>
          </cell>
          <cell r="BY55">
            <v>0.17304999999999998</v>
          </cell>
          <cell r="BZ55">
            <v>0.17304999999999998</v>
          </cell>
          <cell r="CA55">
            <v>0.17304999999999998</v>
          </cell>
          <cell r="CB55">
            <v>0.17304999999999998</v>
          </cell>
          <cell r="CC55">
            <v>0.17304999999999998</v>
          </cell>
          <cell r="CD55">
            <v>0.17304999999999998</v>
          </cell>
          <cell r="CE55">
            <v>0.17304999999999998</v>
          </cell>
          <cell r="CF55">
            <v>0.17304999999999998</v>
          </cell>
          <cell r="CG55">
            <v>0.17304999999999998</v>
          </cell>
          <cell r="CH55">
            <v>0.17304999999999998</v>
          </cell>
          <cell r="CI55">
            <v>0.17304999999999998</v>
          </cell>
          <cell r="CJ55">
            <v>0.17304999999999998</v>
          </cell>
          <cell r="CK55">
            <v>0.17304999999999998</v>
          </cell>
          <cell r="CL55">
            <v>0.17304999999999998</v>
          </cell>
          <cell r="CM55">
            <v>0.17304999999999998</v>
          </cell>
          <cell r="CN55">
            <v>0.17304999999999998</v>
          </cell>
          <cell r="CO55">
            <v>0.17304999999999998</v>
          </cell>
          <cell r="CP55">
            <v>0.17304999999999998</v>
          </cell>
        </row>
        <row r="60">
          <cell r="B60">
            <v>641</v>
          </cell>
          <cell r="C60">
            <v>0.14299999999999999</v>
          </cell>
          <cell r="E60">
            <v>639</v>
          </cell>
          <cell r="F60">
            <v>0.14299999999999999</v>
          </cell>
        </row>
        <row r="61">
          <cell r="B61">
            <v>640</v>
          </cell>
          <cell r="C61">
            <v>0.14899999999999999</v>
          </cell>
          <cell r="E61">
            <v>638.5</v>
          </cell>
          <cell r="F61">
            <v>0.14799999999999999</v>
          </cell>
        </row>
        <row r="62">
          <cell r="B62">
            <v>639</v>
          </cell>
          <cell r="C62">
            <v>0.153</v>
          </cell>
          <cell r="E62">
            <v>638</v>
          </cell>
          <cell r="F62">
            <v>0.152</v>
          </cell>
        </row>
        <row r="63">
          <cell r="B63">
            <v>638</v>
          </cell>
          <cell r="C63">
            <v>0.153</v>
          </cell>
          <cell r="E63">
            <v>637.5</v>
          </cell>
          <cell r="F63">
            <v>0.152</v>
          </cell>
        </row>
        <row r="64">
          <cell r="B64">
            <v>637</v>
          </cell>
          <cell r="C64">
            <v>0.15</v>
          </cell>
          <cell r="E64">
            <v>637</v>
          </cell>
          <cell r="F64">
            <v>0.14799999999999999</v>
          </cell>
        </row>
        <row r="65">
          <cell r="B65">
            <v>636</v>
          </cell>
          <cell r="C65">
            <v>0.14199999999999999</v>
          </cell>
          <cell r="E65">
            <v>636.5</v>
          </cell>
          <cell r="F65">
            <v>0.13900000000000001</v>
          </cell>
        </row>
        <row r="66">
          <cell r="B66">
            <v>635</v>
          </cell>
          <cell r="C66">
            <v>0.13300000000000001</v>
          </cell>
          <cell r="E66">
            <v>636</v>
          </cell>
          <cell r="F66">
            <v>0.129</v>
          </cell>
        </row>
        <row r="370">
          <cell r="AD370">
            <v>643.5</v>
          </cell>
          <cell r="AF370">
            <v>0.13968595516488946</v>
          </cell>
        </row>
        <row r="371">
          <cell r="AD371">
            <v>643.4</v>
          </cell>
          <cell r="AF371">
            <v>0.13988368994714359</v>
          </cell>
        </row>
        <row r="372">
          <cell r="AD372">
            <v>643.29999999999995</v>
          </cell>
          <cell r="AF372">
            <v>0.14023744029538016</v>
          </cell>
        </row>
        <row r="373">
          <cell r="AD373">
            <v>643.20000000000005</v>
          </cell>
          <cell r="AF373">
            <v>0.14027343105369722</v>
          </cell>
        </row>
        <row r="374">
          <cell r="AD374">
            <v>643.1</v>
          </cell>
          <cell r="AF374">
            <v>0.14050144181222385</v>
          </cell>
        </row>
        <row r="375">
          <cell r="AD375">
            <v>643</v>
          </cell>
          <cell r="AF375">
            <v>0.14113209462988477</v>
          </cell>
        </row>
        <row r="376">
          <cell r="AD376">
            <v>642.9</v>
          </cell>
          <cell r="AF376">
            <v>0.14190815246399413</v>
          </cell>
        </row>
        <row r="377">
          <cell r="AD377">
            <v>642.79999999999995</v>
          </cell>
          <cell r="AF377">
            <v>0.14242026737571817</v>
          </cell>
        </row>
        <row r="378">
          <cell r="AD378">
            <v>642.70000000000005</v>
          </cell>
          <cell r="AF378">
            <v>0.14313220592064427</v>
          </cell>
        </row>
        <row r="379">
          <cell r="AD379">
            <v>642.6</v>
          </cell>
          <cell r="AF379">
            <v>0.14389370214579827</v>
          </cell>
        </row>
        <row r="380">
          <cell r="AD380">
            <v>642.5</v>
          </cell>
          <cell r="AF380">
            <v>0.14449295871264961</v>
          </cell>
        </row>
        <row r="381">
          <cell r="AD381">
            <v>642.4</v>
          </cell>
          <cell r="AF381">
            <v>0.14500813249959557</v>
          </cell>
        </row>
        <row r="382">
          <cell r="AD382">
            <v>642.29999999999995</v>
          </cell>
          <cell r="AF382">
            <v>0.14574255330716113</v>
          </cell>
        </row>
        <row r="383">
          <cell r="AD383">
            <v>642.20000000000005</v>
          </cell>
          <cell r="AF383">
            <v>0.14677648691023767</v>
          </cell>
        </row>
        <row r="384">
          <cell r="AD384">
            <v>642.1</v>
          </cell>
          <cell r="AF384">
            <v>0.147654219214538</v>
          </cell>
        </row>
        <row r="385">
          <cell r="AD385">
            <v>642</v>
          </cell>
          <cell r="AF385">
            <v>0.14869883562569941</v>
          </cell>
        </row>
        <row r="386">
          <cell r="AD386">
            <v>641.9</v>
          </cell>
          <cell r="AF386">
            <v>0.1499299392525501</v>
          </cell>
        </row>
        <row r="387">
          <cell r="AD387">
            <v>641.79999999999995</v>
          </cell>
          <cell r="AF387">
            <v>0.150998496188783</v>
          </cell>
        </row>
        <row r="388">
          <cell r="AD388">
            <v>641.70000000000005</v>
          </cell>
          <cell r="AF388">
            <v>0.15244584811934794</v>
          </cell>
        </row>
        <row r="389">
          <cell r="AD389">
            <v>641.6</v>
          </cell>
          <cell r="AF389">
            <v>0.15373713258905286</v>
          </cell>
        </row>
        <row r="390">
          <cell r="AD390">
            <v>641.5</v>
          </cell>
          <cell r="AF390">
            <v>0.15511295426542754</v>
          </cell>
        </row>
        <row r="391">
          <cell r="AD391">
            <v>641.4</v>
          </cell>
          <cell r="AF391">
            <v>0.15650560246463974</v>
          </cell>
        </row>
        <row r="392">
          <cell r="AD392">
            <v>641.29999999999995</v>
          </cell>
          <cell r="AF392">
            <v>0.15809643794740699</v>
          </cell>
        </row>
        <row r="393">
          <cell r="AD393">
            <v>641.20000000000005</v>
          </cell>
          <cell r="AF393">
            <v>0.15973076196237923</v>
          </cell>
        </row>
        <row r="394">
          <cell r="AD394">
            <v>641.1</v>
          </cell>
          <cell r="AF394">
            <v>0.16111943978829862</v>
          </cell>
        </row>
        <row r="395">
          <cell r="AD395">
            <v>641</v>
          </cell>
          <cell r="AF395">
            <v>0.16271466366017209</v>
          </cell>
        </row>
        <row r="396">
          <cell r="AD396">
            <v>640.9</v>
          </cell>
          <cell r="AF396">
            <v>0.1645123580045921</v>
          </cell>
        </row>
        <row r="397">
          <cell r="AD397">
            <v>640.79999999999995</v>
          </cell>
          <cell r="AF397">
            <v>0.16643856095310405</v>
          </cell>
        </row>
        <row r="398">
          <cell r="AD398">
            <v>640.70000000000005</v>
          </cell>
          <cell r="AF398">
            <v>0.16856537774319436</v>
          </cell>
        </row>
        <row r="399">
          <cell r="AD399">
            <v>640.6</v>
          </cell>
          <cell r="AF399">
            <v>0.17030393087030368</v>
          </cell>
        </row>
        <row r="400">
          <cell r="AD400">
            <v>640.5</v>
          </cell>
          <cell r="AF400">
            <v>0.17201720253794614</v>
          </cell>
        </row>
        <row r="401">
          <cell r="AD401">
            <v>640.4</v>
          </cell>
          <cell r="AF401">
            <v>0.17348464433647015</v>
          </cell>
        </row>
        <row r="402">
          <cell r="AD402">
            <v>640.29999999999995</v>
          </cell>
          <cell r="AF402">
            <v>0.17556824925514547</v>
          </cell>
        </row>
        <row r="403">
          <cell r="AD403">
            <v>640.20000000000005</v>
          </cell>
          <cell r="AF403">
            <v>0.17729592400284661</v>
          </cell>
        </row>
        <row r="404">
          <cell r="AD404">
            <v>640.1</v>
          </cell>
          <cell r="AF404">
            <v>0.17933230209208106</v>
          </cell>
        </row>
        <row r="405">
          <cell r="AD405">
            <v>640</v>
          </cell>
          <cell r="AF405">
            <v>0.18131892981457462</v>
          </cell>
        </row>
        <row r="406">
          <cell r="AD406">
            <v>639.9</v>
          </cell>
          <cell r="AF406">
            <v>0.18316236909796488</v>
          </cell>
        </row>
        <row r="407">
          <cell r="AD407">
            <v>639.79999999999995</v>
          </cell>
          <cell r="AF407">
            <v>0.18501366655072585</v>
          </cell>
        </row>
        <row r="408">
          <cell r="AD408">
            <v>639.70000000000005</v>
          </cell>
          <cell r="AF408">
            <v>0.18663254200308321</v>
          </cell>
        </row>
        <row r="409">
          <cell r="AD409">
            <v>639.6</v>
          </cell>
          <cell r="AF409">
            <v>0.18842499412940666</v>
          </cell>
        </row>
        <row r="410">
          <cell r="AD410">
            <v>639.5</v>
          </cell>
          <cell r="AF410">
            <v>0.19031237249583982</v>
          </cell>
        </row>
        <row r="411">
          <cell r="AD411">
            <v>639.4</v>
          </cell>
          <cell r="AF411">
            <v>0.19229588706161624</v>
          </cell>
        </row>
        <row r="412">
          <cell r="AD412">
            <v>639.29999999999995</v>
          </cell>
          <cell r="AF412">
            <v>0.1936571961140979</v>
          </cell>
        </row>
        <row r="413">
          <cell r="AD413">
            <v>639.20000000000005</v>
          </cell>
          <cell r="AF413">
            <v>0.19507042095682689</v>
          </cell>
        </row>
        <row r="414">
          <cell r="AD414">
            <v>639.1</v>
          </cell>
          <cell r="AF414">
            <v>0.19630395155400662</v>
          </cell>
        </row>
        <row r="415">
          <cell r="AD415">
            <v>639</v>
          </cell>
          <cell r="AF415">
            <v>0.19736992340903975</v>
          </cell>
        </row>
        <row r="416">
          <cell r="AD416">
            <v>638.9</v>
          </cell>
          <cell r="AF416">
            <v>0.198870812420296</v>
          </cell>
        </row>
        <row r="417">
          <cell r="AD417">
            <v>638.79999999999995</v>
          </cell>
          <cell r="AF417">
            <v>0.19998440625078445</v>
          </cell>
        </row>
        <row r="418">
          <cell r="AD418">
            <v>638.70000000000005</v>
          </cell>
          <cell r="AF418">
            <v>0.20127341144461969</v>
          </cell>
        </row>
        <row r="419">
          <cell r="AD419">
            <v>638.6</v>
          </cell>
          <cell r="AF419">
            <v>0.20215101863616436</v>
          </cell>
        </row>
        <row r="420">
          <cell r="AD420">
            <v>638.5</v>
          </cell>
          <cell r="AF420">
            <v>0.20294723521780261</v>
          </cell>
        </row>
        <row r="421">
          <cell r="AD421">
            <v>638.4</v>
          </cell>
          <cell r="AF421">
            <v>0.20386990105093847</v>
          </cell>
        </row>
        <row r="422">
          <cell r="AD422">
            <v>638.29999999999995</v>
          </cell>
          <cell r="AF422">
            <v>0.20448842061636205</v>
          </cell>
        </row>
        <row r="423">
          <cell r="AD423">
            <v>638.20000000000005</v>
          </cell>
          <cell r="AF423">
            <v>0.20519140479415432</v>
          </cell>
        </row>
        <row r="424">
          <cell r="AD424">
            <v>638.1</v>
          </cell>
          <cell r="AF424">
            <v>0.20583273865604843</v>
          </cell>
        </row>
        <row r="425">
          <cell r="AD425">
            <v>638</v>
          </cell>
          <cell r="AF425">
            <v>0.20587459769274566</v>
          </cell>
        </row>
        <row r="426">
          <cell r="AD426">
            <v>637.9</v>
          </cell>
          <cell r="AF426">
            <v>0.20604905378602967</v>
          </cell>
        </row>
        <row r="427">
          <cell r="AD427">
            <v>637.79999999999995</v>
          </cell>
          <cell r="AF427">
            <v>0.20604905378602967</v>
          </cell>
        </row>
        <row r="428">
          <cell r="AD428">
            <v>637.70000000000005</v>
          </cell>
          <cell r="AF428">
            <v>0.2061816873015897</v>
          </cell>
        </row>
        <row r="429">
          <cell r="AD429">
            <v>637.6</v>
          </cell>
          <cell r="AF429">
            <v>0.20639817635049401</v>
          </cell>
        </row>
        <row r="430">
          <cell r="AD430">
            <v>637.5</v>
          </cell>
          <cell r="AF430">
            <v>0.20615376108983827</v>
          </cell>
        </row>
        <row r="431">
          <cell r="AD431">
            <v>637.4</v>
          </cell>
          <cell r="AF431">
            <v>0.20610489453981889</v>
          </cell>
        </row>
        <row r="432">
          <cell r="AD432">
            <v>637.29999999999995</v>
          </cell>
          <cell r="AF432">
            <v>0.20576995766479522</v>
          </cell>
        </row>
        <row r="433">
          <cell r="AD433">
            <v>637.20000000000005</v>
          </cell>
          <cell r="AF433">
            <v>0.20551892441574929</v>
          </cell>
        </row>
        <row r="434">
          <cell r="AD434">
            <v>637.1</v>
          </cell>
          <cell r="AF434">
            <v>0.20485021094918268</v>
          </cell>
        </row>
        <row r="435">
          <cell r="AD435">
            <v>637</v>
          </cell>
          <cell r="AF435">
            <v>0.20448146606282649</v>
          </cell>
        </row>
        <row r="436">
          <cell r="AD436">
            <v>636.9</v>
          </cell>
          <cell r="AF436">
            <v>0.20382823478039663</v>
          </cell>
        </row>
        <row r="437">
          <cell r="AD437">
            <v>636.79999999999995</v>
          </cell>
          <cell r="AF437">
            <v>0.20330774340476288</v>
          </cell>
        </row>
        <row r="438">
          <cell r="AD438">
            <v>636.70000000000005</v>
          </cell>
          <cell r="AF438">
            <v>0.20275323930670244</v>
          </cell>
        </row>
        <row r="439">
          <cell r="AD439">
            <v>636.6</v>
          </cell>
          <cell r="AF439">
            <v>0.20167398842588932</v>
          </cell>
        </row>
        <row r="440">
          <cell r="AD440">
            <v>636.5</v>
          </cell>
          <cell r="AF440">
            <v>0.20072839165012735</v>
          </cell>
        </row>
        <row r="441">
          <cell r="AD441">
            <v>636.4</v>
          </cell>
          <cell r="AF441">
            <v>0.19996375817202069</v>
          </cell>
        </row>
        <row r="442">
          <cell r="AD442">
            <v>636.29999999999995</v>
          </cell>
          <cell r="AF442">
            <v>0.19913863897655376</v>
          </cell>
        </row>
        <row r="443">
          <cell r="AD443">
            <v>636.20000000000005</v>
          </cell>
          <cell r="AF443">
            <v>0.19831508445868121</v>
          </cell>
        </row>
        <row r="444">
          <cell r="AD444">
            <v>636.1</v>
          </cell>
          <cell r="AF444">
            <v>0.19723311404505706</v>
          </cell>
        </row>
        <row r="445">
          <cell r="AD445">
            <v>636</v>
          </cell>
          <cell r="AF445">
            <v>0.19615383247822804</v>
          </cell>
        </row>
        <row r="446">
          <cell r="AD446">
            <v>635.9</v>
          </cell>
          <cell r="AF446">
            <v>0.19482549502765278</v>
          </cell>
        </row>
        <row r="447">
          <cell r="AD447">
            <v>635.79999999999995</v>
          </cell>
          <cell r="AF447">
            <v>0.19370468186282461</v>
          </cell>
        </row>
        <row r="448">
          <cell r="AD448">
            <v>635.70000000000005</v>
          </cell>
          <cell r="AF448">
            <v>0.19227560130035032</v>
          </cell>
        </row>
        <row r="449">
          <cell r="AD449">
            <v>635.6</v>
          </cell>
          <cell r="AF449">
            <v>0.19106018636573766</v>
          </cell>
        </row>
        <row r="450">
          <cell r="AD450">
            <v>635.5</v>
          </cell>
          <cell r="AF450">
            <v>0.18958600365779016</v>
          </cell>
        </row>
        <row r="451">
          <cell r="AD451">
            <v>635.4</v>
          </cell>
          <cell r="AF451">
            <v>0.18835127755731929</v>
          </cell>
        </row>
        <row r="452">
          <cell r="AD452">
            <v>635.29999999999995</v>
          </cell>
          <cell r="AF452">
            <v>0.18655245573517887</v>
          </cell>
        </row>
        <row r="453">
          <cell r="AD453">
            <v>635.20000000000005</v>
          </cell>
          <cell r="AF453">
            <v>0.18496712158174913</v>
          </cell>
        </row>
        <row r="454">
          <cell r="AD454">
            <v>635.1</v>
          </cell>
          <cell r="AF454">
            <v>0.18358634251157216</v>
          </cell>
        </row>
        <row r="455">
          <cell r="AD455">
            <v>635</v>
          </cell>
          <cell r="AF455">
            <v>0.18174110653937361</v>
          </cell>
        </row>
        <row r="456">
          <cell r="AD456">
            <v>634.9</v>
          </cell>
          <cell r="AF456">
            <v>0.18007457932932386</v>
          </cell>
        </row>
        <row r="457">
          <cell r="AD457">
            <v>634.79999999999995</v>
          </cell>
          <cell r="AF457">
            <v>0.17815252734047735</v>
          </cell>
        </row>
        <row r="458">
          <cell r="AD458">
            <v>634.70000000000005</v>
          </cell>
          <cell r="AF458">
            <v>0.17582207991381515</v>
          </cell>
        </row>
        <row r="459">
          <cell r="AD459">
            <v>634.6</v>
          </cell>
          <cell r="AF459">
            <v>0.17387982561894655</v>
          </cell>
        </row>
        <row r="460">
          <cell r="AD460">
            <v>634.5</v>
          </cell>
          <cell r="AF460">
            <v>0.17168174533764033</v>
          </cell>
        </row>
        <row r="461">
          <cell r="AD461">
            <v>634.4</v>
          </cell>
          <cell r="AF461">
            <v>0.16977071913218711</v>
          </cell>
        </row>
        <row r="462">
          <cell r="AD462">
            <v>634.29999999999995</v>
          </cell>
          <cell r="AF462">
            <v>0.16751663477939735</v>
          </cell>
        </row>
        <row r="463">
          <cell r="AD463">
            <v>634.20000000000005</v>
          </cell>
          <cell r="AF463">
            <v>0.16519159294800337</v>
          </cell>
        </row>
        <row r="464">
          <cell r="AD464">
            <v>634.1</v>
          </cell>
          <cell r="AF464">
            <v>0.16291052945443271</v>
          </cell>
        </row>
        <row r="465">
          <cell r="AD465">
            <v>634</v>
          </cell>
          <cell r="AF465">
            <v>0.16045282297170715</v>
          </cell>
        </row>
        <row r="466">
          <cell r="AD466">
            <v>633.9</v>
          </cell>
          <cell r="AF466">
            <v>0.15791522545331801</v>
          </cell>
        </row>
        <row r="467">
          <cell r="AD467">
            <v>633.79999999999995</v>
          </cell>
          <cell r="AF467">
            <v>0.15564088887264266</v>
          </cell>
        </row>
        <row r="468">
          <cell r="AD468">
            <v>633.70000000000005</v>
          </cell>
          <cell r="AF468">
            <v>0.15326713025592745</v>
          </cell>
        </row>
        <row r="469">
          <cell r="AD469">
            <v>633.6</v>
          </cell>
          <cell r="AF469">
            <v>0.15074647291631962</v>
          </cell>
        </row>
        <row r="470">
          <cell r="AD470">
            <v>633.5</v>
          </cell>
          <cell r="AF470">
            <v>0.14819148577176247</v>
          </cell>
        </row>
        <row r="471">
          <cell r="AD471">
            <v>633.4</v>
          </cell>
          <cell r="AF471">
            <v>0.1455178464992252</v>
          </cell>
        </row>
        <row r="472">
          <cell r="AD472">
            <v>633.29999999999995</v>
          </cell>
          <cell r="AF472">
            <v>0.14277005742893253</v>
          </cell>
        </row>
        <row r="473">
          <cell r="AD473">
            <v>633.20000000000005</v>
          </cell>
          <cell r="AF473">
            <v>0.13992564526529624</v>
          </cell>
        </row>
        <row r="474">
          <cell r="AD474">
            <v>633.1</v>
          </cell>
          <cell r="AF474">
            <v>0.13752275459952928</v>
          </cell>
        </row>
        <row r="475">
          <cell r="AD475">
            <v>633</v>
          </cell>
          <cell r="AF475">
            <v>0.13531689645781245</v>
          </cell>
        </row>
        <row r="476">
          <cell r="AD476">
            <v>632.9</v>
          </cell>
          <cell r="AF476">
            <v>0.13260912443754705</v>
          </cell>
        </row>
        <row r="477">
          <cell r="AD477">
            <v>632.79999999999995</v>
          </cell>
          <cell r="AF477">
            <v>0.12990055873779693</v>
          </cell>
        </row>
        <row r="478">
          <cell r="AD478">
            <v>632.70000000000005</v>
          </cell>
          <cell r="AF478">
            <v>0.12751740033926015</v>
          </cell>
        </row>
        <row r="479">
          <cell r="AD479">
            <v>632.6</v>
          </cell>
          <cell r="AF479">
            <v>0.12505456391446809</v>
          </cell>
        </row>
        <row r="480">
          <cell r="AD480">
            <v>632.5</v>
          </cell>
          <cell r="AF480">
            <v>0.12242134816022696</v>
          </cell>
        </row>
        <row r="481">
          <cell r="AD481">
            <v>632.4</v>
          </cell>
          <cell r="AF481">
            <v>0.12023913238324499</v>
          </cell>
        </row>
        <row r="482">
          <cell r="AD482">
            <v>632.29999999999995</v>
          </cell>
          <cell r="AF482">
            <v>0.11784559536576603</v>
          </cell>
        </row>
        <row r="483">
          <cell r="AD483">
            <v>632.20000000000005</v>
          </cell>
          <cell r="AF483">
            <v>0.11568052558805567</v>
          </cell>
        </row>
        <row r="484">
          <cell r="AD484">
            <v>632.1</v>
          </cell>
          <cell r="AF484">
            <v>0.11323863014785981</v>
          </cell>
        </row>
        <row r="485">
          <cell r="AD485">
            <v>632</v>
          </cell>
          <cell r="AF485">
            <v>0.11088886849147823</v>
          </cell>
        </row>
        <row r="486">
          <cell r="AD486">
            <v>631.9</v>
          </cell>
          <cell r="AF486">
            <v>0.10867444498199486</v>
          </cell>
        </row>
        <row r="487">
          <cell r="AD487">
            <v>631.79999999999995</v>
          </cell>
          <cell r="AF487">
            <v>0.10673216121972555</v>
          </cell>
        </row>
        <row r="488">
          <cell r="AD488">
            <v>631.70000000000005</v>
          </cell>
          <cell r="AF488">
            <v>0.10487039761734152</v>
          </cell>
        </row>
        <row r="489">
          <cell r="AD489">
            <v>631.6</v>
          </cell>
          <cell r="AF489">
            <v>0.10278540943574502</v>
          </cell>
        </row>
        <row r="490">
          <cell r="AD490">
            <v>631.5</v>
          </cell>
          <cell r="AF490">
            <v>0.10083088057445949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05EE5-BF39-4B56-B0FA-D9DB6ACCEFE9}">
  <dimension ref="B3:W28"/>
  <sheetViews>
    <sheetView tabSelected="1" topLeftCell="A4" workbookViewId="0">
      <selection activeCell="P12" sqref="P12"/>
    </sheetView>
  </sheetViews>
  <sheetFormatPr defaultRowHeight="15"/>
  <sheetData>
    <row r="3" spans="2:23" ht="15.75" thickBot="1">
      <c r="B3" s="1"/>
      <c r="C3" s="1"/>
      <c r="D3" s="1"/>
      <c r="E3" s="1"/>
      <c r="F3" s="1"/>
      <c r="G3" s="1"/>
    </row>
    <row r="4" spans="2:23">
      <c r="B4" s="1"/>
      <c r="C4" s="1"/>
      <c r="D4" s="1"/>
      <c r="E4" s="1"/>
      <c r="F4" s="1"/>
      <c r="G4" s="1"/>
      <c r="O4" s="2" t="s">
        <v>0</v>
      </c>
      <c r="P4" s="3" t="s">
        <v>1</v>
      </c>
      <c r="Q4" s="4" t="s">
        <v>2</v>
      </c>
      <c r="R4" s="3" t="s">
        <v>3</v>
      </c>
      <c r="S4" s="5" t="s">
        <v>4</v>
      </c>
      <c r="T4" s="6" t="s">
        <v>5</v>
      </c>
      <c r="U4" s="7" t="s">
        <v>6</v>
      </c>
      <c r="V4" s="7" t="s">
        <v>7</v>
      </c>
      <c r="W4" s="8" t="s">
        <v>8</v>
      </c>
    </row>
    <row r="5" spans="2:23" ht="15.75" thickBot="1">
      <c r="B5" s="1"/>
      <c r="C5" s="1"/>
      <c r="D5" s="1"/>
      <c r="E5" s="1"/>
      <c r="F5" s="1"/>
      <c r="G5" s="1"/>
      <c r="O5" s="9">
        <v>643.5</v>
      </c>
      <c r="P5" s="10">
        <v>0.13969999999999999</v>
      </c>
      <c r="Q5" s="11">
        <v>637.6</v>
      </c>
      <c r="R5" s="10">
        <v>0.2064</v>
      </c>
      <c r="S5" s="12">
        <f>(P5 + R5)/2</f>
        <v>0.17304999999999998</v>
      </c>
      <c r="T5" s="13">
        <f>W5 - V5</f>
        <v>5.7999999999999545</v>
      </c>
      <c r="U5" s="14">
        <f>R5 - S5</f>
        <v>3.3350000000000019E-2</v>
      </c>
      <c r="V5" s="15">
        <v>634.70000000000005</v>
      </c>
      <c r="W5" s="16">
        <v>640.5</v>
      </c>
    </row>
    <row r="6" spans="2:23" ht="15.75" thickBot="1">
      <c r="B6" s="1"/>
      <c r="C6" s="1"/>
      <c r="D6" s="1"/>
      <c r="E6" s="1"/>
      <c r="F6" s="1"/>
      <c r="G6" s="1"/>
    </row>
    <row r="7" spans="2:23" ht="15.75" thickBot="1">
      <c r="B7" s="1"/>
      <c r="C7" s="1"/>
      <c r="D7" s="1"/>
      <c r="E7" s="1"/>
      <c r="F7" s="1"/>
      <c r="G7" s="1"/>
      <c r="O7" s="17" t="s">
        <v>9</v>
      </c>
      <c r="P7" s="18"/>
      <c r="Q7" s="18"/>
      <c r="R7" s="18"/>
      <c r="S7" s="18"/>
      <c r="T7" s="18"/>
      <c r="U7" s="19"/>
      <c r="W7" s="20" t="s">
        <v>10</v>
      </c>
    </row>
    <row r="8" spans="2:23" ht="18">
      <c r="B8" s="1"/>
      <c r="C8" s="1"/>
      <c r="D8" s="1"/>
      <c r="E8" s="1"/>
      <c r="F8" s="1"/>
      <c r="G8" s="1"/>
      <c r="O8" s="21" t="s">
        <v>11</v>
      </c>
      <c r="P8" s="22" t="s">
        <v>12</v>
      </c>
      <c r="Q8" s="22" t="s">
        <v>13</v>
      </c>
      <c r="R8" s="22" t="s">
        <v>14</v>
      </c>
      <c r="S8" s="22" t="s">
        <v>15</v>
      </c>
      <c r="T8" s="22" t="s">
        <v>16</v>
      </c>
      <c r="U8" s="23" t="s">
        <v>17</v>
      </c>
      <c r="V8" s="24" t="s">
        <v>18</v>
      </c>
      <c r="W8" s="25">
        <f>IF(O9="","",IF(U9&lt;&gt;0, 6,5))</f>
        <v>6</v>
      </c>
    </row>
    <row r="9" spans="2:23">
      <c r="B9" s="1"/>
      <c r="C9" s="1"/>
      <c r="D9" s="1"/>
      <c r="E9" s="1"/>
      <c r="F9" s="1"/>
      <c r="G9" s="1"/>
      <c r="N9" s="26"/>
      <c r="O9" s="27">
        <v>1406304386518.1001</v>
      </c>
      <c r="P9" s="28">
        <v>-13223481249.6752</v>
      </c>
      <c r="Q9" s="28">
        <v>51808407.205309197</v>
      </c>
      <c r="R9" s="28">
        <v>-108256.158451421</v>
      </c>
      <c r="S9" s="28">
        <v>127.24089536003601</v>
      </c>
      <c r="T9" s="28">
        <v>-7.9762499703356596E-2</v>
      </c>
      <c r="U9" s="29">
        <v>2.08333332558652E-5</v>
      </c>
      <c r="V9" s="30" t="s">
        <v>19</v>
      </c>
      <c r="W9" s="31">
        <f>IF(W8="", "",W8 +1)</f>
        <v>7</v>
      </c>
    </row>
    <row r="10" spans="2:23" ht="18">
      <c r="B10" s="1"/>
      <c r="C10" s="1"/>
      <c r="D10" s="1"/>
      <c r="E10" s="1"/>
      <c r="F10" s="1"/>
      <c r="G10" s="1"/>
      <c r="O10" s="32" t="s">
        <v>20</v>
      </c>
      <c r="P10" s="33" t="s">
        <v>21</v>
      </c>
      <c r="Q10" s="34" t="s">
        <v>22</v>
      </c>
      <c r="R10" s="34" t="s">
        <v>23</v>
      </c>
      <c r="S10" s="34" t="s">
        <v>24</v>
      </c>
      <c r="T10" s="35" t="s">
        <v>25</v>
      </c>
      <c r="U10" s="36" t="s">
        <v>21</v>
      </c>
      <c r="V10" s="30" t="s">
        <v>26</v>
      </c>
      <c r="W10" s="37">
        <v>0.99999983297809603</v>
      </c>
    </row>
    <row r="11" spans="2:23">
      <c r="B11" s="1"/>
      <c r="C11" s="1"/>
      <c r="D11" s="1"/>
      <c r="E11" s="1"/>
      <c r="F11" s="1"/>
      <c r="G11" s="38"/>
      <c r="O11" s="39">
        <v>1</v>
      </c>
      <c r="P11" s="40">
        <f>638.1</f>
        <v>638.1</v>
      </c>
      <c r="Q11" s="41">
        <f t="shared" ref="Q11:Q17" si="0" xml:space="preserve"> $U$57 + $V$57*(P11) + $W$57*(P11^2) + $X$57*(P11^3) + $Y$57*(P11^4) + $Z$57*(P11^5) + $AA$57*(P11^6)</f>
        <v>0</v>
      </c>
      <c r="R11" s="41">
        <f t="shared" ref="R11:R17" si="1" xml:space="preserve"> $V$57 + 2*$W$57*(P11) + 3*$X$57*(P11^2) + 4*$Y$57*(P11^3) + 5*$Z$57*(P11^4) + 6*$AA$57*(P11^5)</f>
        <v>0</v>
      </c>
      <c r="S11" s="42">
        <f t="shared" ref="S11:S17" si="2" xml:space="preserve"> (2*$W$57 + 6*$X$57*(P11) + 12*$Y$57*(P11^2) + 20*$Z$57*(P11^3) + 30*$AA$57*(P11^4))</f>
        <v>0</v>
      </c>
      <c r="T11" s="37" t="e">
        <f t="shared" ref="T11:T17" si="3">P11 - (R11/S11)</f>
        <v>#DIV/0!</v>
      </c>
      <c r="U11" s="43">
        <v>638.26536168542953</v>
      </c>
      <c r="V11" s="30" t="s">
        <v>27</v>
      </c>
      <c r="W11" s="37">
        <f>IF(W10="",  "", SQRT(W10)/(W9))</f>
        <v>0.14285713092700636</v>
      </c>
    </row>
    <row r="12" spans="2:23" ht="18.75">
      <c r="B12" s="1"/>
      <c r="C12" s="1"/>
      <c r="D12" s="1"/>
      <c r="E12" s="1"/>
      <c r="F12" s="1"/>
      <c r="G12" s="44"/>
      <c r="O12" s="39">
        <v>2</v>
      </c>
      <c r="P12" s="45" t="e">
        <f>T11</f>
        <v>#DIV/0!</v>
      </c>
      <c r="Q12" s="41" t="e">
        <f t="shared" si="0"/>
        <v>#DIV/0!</v>
      </c>
      <c r="R12" s="41" t="e">
        <f t="shared" si="1"/>
        <v>#DIV/0!</v>
      </c>
      <c r="S12" s="42" t="e">
        <f t="shared" si="2"/>
        <v>#DIV/0!</v>
      </c>
      <c r="T12" s="37" t="e">
        <f t="shared" si="3"/>
        <v>#DIV/0!</v>
      </c>
      <c r="U12" s="46" t="s">
        <v>28</v>
      </c>
      <c r="V12" s="30" t="s">
        <v>29</v>
      </c>
      <c r="W12" s="31">
        <f>COUNT(O9,O19)</f>
        <v>2</v>
      </c>
    </row>
    <row r="13" spans="2:23" ht="18.75">
      <c r="B13" s="1"/>
      <c r="C13" s="1"/>
      <c r="D13" s="1"/>
      <c r="E13" s="1"/>
      <c r="F13" s="1"/>
      <c r="G13" s="47"/>
      <c r="O13" s="39">
        <v>3</v>
      </c>
      <c r="P13" s="45" t="e">
        <f t="shared" ref="P13:P17" si="4">T12</f>
        <v>#DIV/0!</v>
      </c>
      <c r="Q13" s="41" t="e">
        <f t="shared" si="0"/>
        <v>#DIV/0!</v>
      </c>
      <c r="R13" s="41" t="e">
        <f t="shared" si="1"/>
        <v>#DIV/0!</v>
      </c>
      <c r="S13" s="42" t="e">
        <f t="shared" si="2"/>
        <v>#DIV/0!</v>
      </c>
      <c r="T13" s="37" t="e">
        <f t="shared" si="3"/>
        <v>#DIV/0!</v>
      </c>
      <c r="U13" s="48">
        <f xml:space="preserve"> ($V$57 +  2*$W$57*(U11) +  3*$X$57*(U11^2) + 4*$Y$57*(U11^3) + 5*$Z$57*(U11^4) + 6*$AA$57*(U11^5))</f>
        <v>0</v>
      </c>
      <c r="V13" s="49" t="s">
        <v>30</v>
      </c>
      <c r="W13" s="29">
        <f>IF(W11="", "", W11/SQRT(W12))</f>
        <v>0.10101524601934064</v>
      </c>
    </row>
    <row r="14" spans="2:23" ht="18.75">
      <c r="B14" s="1"/>
      <c r="C14" s="1"/>
      <c r="D14" s="1"/>
      <c r="E14" s="1"/>
      <c r="F14" s="1"/>
      <c r="G14" s="47"/>
      <c r="O14" s="39">
        <v>4</v>
      </c>
      <c r="P14" s="45" t="e">
        <f t="shared" si="4"/>
        <v>#DIV/0!</v>
      </c>
      <c r="Q14" s="41" t="e">
        <f t="shared" si="0"/>
        <v>#DIV/0!</v>
      </c>
      <c r="R14" s="41" t="e">
        <f t="shared" si="1"/>
        <v>#DIV/0!</v>
      </c>
      <c r="S14" s="42" t="e">
        <f t="shared" si="2"/>
        <v>#DIV/0!</v>
      </c>
      <c r="T14" s="37" t="e">
        <f t="shared" si="3"/>
        <v>#DIV/0!</v>
      </c>
      <c r="U14" s="50"/>
      <c r="V14" s="41"/>
      <c r="W14" s="41"/>
    </row>
    <row r="15" spans="2:23">
      <c r="B15" s="1"/>
      <c r="C15" s="1"/>
      <c r="D15" s="1"/>
      <c r="E15" s="1"/>
      <c r="F15" s="1"/>
      <c r="G15" s="38"/>
      <c r="O15" s="39">
        <v>5</v>
      </c>
      <c r="P15" s="45" t="e">
        <f t="shared" si="4"/>
        <v>#DIV/0!</v>
      </c>
      <c r="Q15" s="41" t="e">
        <f t="shared" si="0"/>
        <v>#DIV/0!</v>
      </c>
      <c r="R15" s="41" t="e">
        <f t="shared" si="1"/>
        <v>#DIV/0!</v>
      </c>
      <c r="S15" s="42" t="e">
        <f t="shared" si="2"/>
        <v>#DIV/0!</v>
      </c>
      <c r="T15" s="37" t="e">
        <f t="shared" si="3"/>
        <v>#DIV/0!</v>
      </c>
      <c r="U15" s="50"/>
    </row>
    <row r="16" spans="2:23">
      <c r="B16" s="1"/>
      <c r="C16" s="1"/>
      <c r="D16" s="1"/>
      <c r="E16" s="1"/>
      <c r="F16" s="1"/>
      <c r="G16" s="1"/>
      <c r="O16" s="39">
        <v>6</v>
      </c>
      <c r="P16" s="45" t="e">
        <f t="shared" si="4"/>
        <v>#DIV/0!</v>
      </c>
      <c r="Q16" s="41" t="e">
        <f t="shared" si="0"/>
        <v>#DIV/0!</v>
      </c>
      <c r="R16" s="41" t="e">
        <f t="shared" si="1"/>
        <v>#DIV/0!</v>
      </c>
      <c r="S16" s="42" t="e">
        <f t="shared" si="2"/>
        <v>#DIV/0!</v>
      </c>
      <c r="T16" s="37" t="e">
        <f t="shared" si="3"/>
        <v>#DIV/0!</v>
      </c>
      <c r="U16" s="50"/>
    </row>
    <row r="17" spans="2:23">
      <c r="B17" s="1"/>
      <c r="C17" s="1"/>
      <c r="D17" s="1"/>
      <c r="E17" s="1"/>
      <c r="F17" s="1"/>
      <c r="G17" s="38"/>
      <c r="O17" s="51">
        <v>7</v>
      </c>
      <c r="P17" s="52" t="e">
        <f t="shared" si="4"/>
        <v>#DIV/0!</v>
      </c>
      <c r="Q17" s="28" t="e">
        <f t="shared" si="0"/>
        <v>#DIV/0!</v>
      </c>
      <c r="R17" s="28" t="e">
        <f t="shared" si="1"/>
        <v>#DIV/0!</v>
      </c>
      <c r="S17" s="53" t="e">
        <f t="shared" si="2"/>
        <v>#DIV/0!</v>
      </c>
      <c r="T17" s="29" t="e">
        <f t="shared" si="3"/>
        <v>#DIV/0!</v>
      </c>
      <c r="U17" s="54"/>
    </row>
    <row r="18" spans="2:23" ht="18">
      <c r="B18" s="1"/>
      <c r="C18" s="1"/>
      <c r="D18" s="1"/>
      <c r="E18" s="1"/>
      <c r="F18" s="1"/>
      <c r="G18" s="1"/>
      <c r="O18" s="55" t="s">
        <v>11</v>
      </c>
      <c r="P18" s="56" t="s">
        <v>12</v>
      </c>
      <c r="Q18" s="56" t="s">
        <v>13</v>
      </c>
      <c r="R18" s="56" t="s">
        <v>14</v>
      </c>
      <c r="S18" s="56" t="s">
        <v>15</v>
      </c>
      <c r="T18" s="56" t="s">
        <v>16</v>
      </c>
      <c r="U18" s="57" t="s">
        <v>17</v>
      </c>
      <c r="V18" s="24" t="s">
        <v>18</v>
      </c>
      <c r="W18" s="25">
        <f>IF(O19="","",IF(U19&lt;&gt;0, 6,5))</f>
        <v>6</v>
      </c>
    </row>
    <row r="19" spans="2:23">
      <c r="B19" s="1"/>
      <c r="C19" s="1"/>
      <c r="D19" s="1"/>
      <c r="E19" s="1"/>
      <c r="F19" s="1"/>
      <c r="G19" s="38"/>
      <c r="N19" s="26"/>
      <c r="O19" s="27">
        <v>937543153813.50098</v>
      </c>
      <c r="P19" s="28">
        <v>-8815697415.7932301</v>
      </c>
      <c r="Q19" s="28">
        <v>34539039.852477498</v>
      </c>
      <c r="R19" s="28">
        <v>-72170.878624928606</v>
      </c>
      <c r="S19" s="28">
        <v>84.827305261693894</v>
      </c>
      <c r="T19" s="28">
        <v>-5.3174999815830397E-2</v>
      </c>
      <c r="U19" s="29">
        <v>1.38888888407962E-5</v>
      </c>
      <c r="V19" s="30" t="s">
        <v>19</v>
      </c>
      <c r="W19" s="31">
        <f>IF(W18="", "",W18 +1)</f>
        <v>7</v>
      </c>
    </row>
    <row r="20" spans="2:23" ht="18">
      <c r="B20" s="1"/>
      <c r="C20" s="1"/>
      <c r="D20" s="1"/>
      <c r="E20" s="1"/>
      <c r="F20" s="1"/>
      <c r="G20" s="38"/>
      <c r="O20" s="32" t="s">
        <v>20</v>
      </c>
      <c r="P20" s="33" t="s">
        <v>21</v>
      </c>
      <c r="Q20" s="34" t="s">
        <v>22</v>
      </c>
      <c r="R20" s="34" t="s">
        <v>23</v>
      </c>
      <c r="S20" s="34" t="s">
        <v>24</v>
      </c>
      <c r="T20" s="35" t="s">
        <v>25</v>
      </c>
      <c r="U20" s="36" t="s">
        <v>21</v>
      </c>
      <c r="V20" s="30" t="s">
        <v>26</v>
      </c>
      <c r="W20" s="37">
        <f xml:space="preserve"> 1.00000084232911</f>
        <v>1.00000084232911</v>
      </c>
    </row>
    <row r="21" spans="2:23">
      <c r="B21" s="1"/>
      <c r="C21" s="1"/>
      <c r="D21" s="1"/>
      <c r="E21" s="1"/>
      <c r="F21" s="1"/>
      <c r="G21" s="38"/>
      <c r="O21" s="39">
        <v>1</v>
      </c>
      <c r="P21" s="58">
        <v>638.1</v>
      </c>
      <c r="Q21" s="41">
        <f t="shared" ref="Q21:Q27" si="5" xml:space="preserve"> $U$67 + $V$67*(P21) + $W$67*(P21^2) + $X$67*(P21^3) + $Y$67*(P21^4) + $Z$67*(P21^5) + $AA$67*(P21^6)</f>
        <v>0</v>
      </c>
      <c r="R21" s="41">
        <f t="shared" ref="R21:R27" si="6" xml:space="preserve"> ($V$67 +  2*$W$67*(P21) +  3*$X$67*(P21^2) + 4*$Y$67*(P21^3) + 5*$Z$67*(P21^4) + 6*$AA$67*(P21^5))</f>
        <v>0</v>
      </c>
      <c r="S21" s="59">
        <f t="shared" ref="S21:S27" si="7" xml:space="preserve"> (2*$W$67 + 6*$X$67*(P21) + 12*$Y$67*(P21^2) + 20*$Z$67*(P21^3) + 30*$AA$67*(P21^4))</f>
        <v>0</v>
      </c>
      <c r="T21" s="37" t="e">
        <f t="shared" ref="T21:T27" si="8">P21 - (R21/S21)</f>
        <v>#DIV/0!</v>
      </c>
      <c r="U21" s="60">
        <f>U11</f>
        <v>638.26536168542953</v>
      </c>
      <c r="V21" s="30" t="s">
        <v>27</v>
      </c>
      <c r="W21" s="37">
        <f>IF(W20="",  "", SQRT(W20)/(W19))</f>
        <v>0.14285720302349519</v>
      </c>
    </row>
    <row r="22" spans="2:23">
      <c r="B22" s="1"/>
      <c r="C22" s="1"/>
      <c r="D22" s="1"/>
      <c r="E22" s="1"/>
      <c r="F22" s="1"/>
      <c r="G22" s="38"/>
      <c r="O22" s="39">
        <v>2</v>
      </c>
      <c r="P22" s="45" t="e">
        <f t="shared" ref="P22:P27" si="9">T21</f>
        <v>#DIV/0!</v>
      </c>
      <c r="Q22" s="41" t="e">
        <f t="shared" si="5"/>
        <v>#DIV/0!</v>
      </c>
      <c r="R22" s="41" t="e">
        <f t="shared" si="6"/>
        <v>#DIV/0!</v>
      </c>
      <c r="S22" s="59" t="e">
        <f t="shared" si="7"/>
        <v>#DIV/0!</v>
      </c>
      <c r="T22" s="37" t="e">
        <f t="shared" si="8"/>
        <v>#DIV/0!</v>
      </c>
      <c r="U22" s="46" t="s">
        <v>28</v>
      </c>
      <c r="V22" s="30" t="s">
        <v>29</v>
      </c>
      <c r="W22" s="31">
        <f>COUNT(O9,O19)</f>
        <v>2</v>
      </c>
    </row>
    <row r="23" spans="2:23" ht="16.5">
      <c r="B23" s="1"/>
      <c r="C23" s="1"/>
      <c r="D23" s="1"/>
      <c r="E23" s="1"/>
      <c r="F23" s="1"/>
      <c r="G23" s="38"/>
      <c r="O23" s="39">
        <v>3</v>
      </c>
      <c r="P23" s="45" t="e">
        <f t="shared" si="9"/>
        <v>#DIV/0!</v>
      </c>
      <c r="Q23" s="41" t="e">
        <f t="shared" si="5"/>
        <v>#DIV/0!</v>
      </c>
      <c r="R23" s="41" t="e">
        <f t="shared" si="6"/>
        <v>#DIV/0!</v>
      </c>
      <c r="S23" s="59" t="e">
        <f t="shared" si="7"/>
        <v>#DIV/0!</v>
      </c>
      <c r="T23" s="37" t="e">
        <f t="shared" si="8"/>
        <v>#DIV/0!</v>
      </c>
      <c r="U23" s="48">
        <f xml:space="preserve"> ($V$67 +  2*$W$67*(U21) +  3*$X$67*(U21^2) + 4*$Y$67*(U21^3) + 5*$Z$67*(U21^4) + 6*$AA$67*(U21^5))</f>
        <v>0</v>
      </c>
      <c r="V23" s="49" t="s">
        <v>30</v>
      </c>
      <c r="W23" s="29">
        <f>IF(W21="", "", W21/SQRT(W22))</f>
        <v>0.10101529699925681</v>
      </c>
    </row>
    <row r="24" spans="2:23">
      <c r="B24" s="1"/>
      <c r="C24" s="1"/>
      <c r="D24" s="1"/>
      <c r="E24" s="1"/>
      <c r="F24" s="1"/>
      <c r="G24" s="38"/>
      <c r="O24" s="39">
        <v>4</v>
      </c>
      <c r="P24" s="45" t="e">
        <f t="shared" si="9"/>
        <v>#DIV/0!</v>
      </c>
      <c r="Q24" s="41" t="e">
        <f t="shared" si="5"/>
        <v>#DIV/0!</v>
      </c>
      <c r="R24" s="41" t="e">
        <f t="shared" si="6"/>
        <v>#DIV/0!</v>
      </c>
      <c r="S24" s="59" t="e">
        <f t="shared" si="7"/>
        <v>#DIV/0!</v>
      </c>
      <c r="T24" s="37" t="e">
        <f t="shared" si="8"/>
        <v>#DIV/0!</v>
      </c>
      <c r="U24" s="61"/>
      <c r="V24" s="41"/>
      <c r="W24" s="41"/>
    </row>
    <row r="25" spans="2:23">
      <c r="B25" s="1"/>
      <c r="C25" s="1"/>
      <c r="D25" s="1"/>
      <c r="E25" s="1"/>
      <c r="F25" s="1"/>
      <c r="G25" s="38"/>
      <c r="O25" s="39">
        <v>5</v>
      </c>
      <c r="P25" s="45" t="e">
        <f t="shared" si="9"/>
        <v>#DIV/0!</v>
      </c>
      <c r="Q25" s="41" t="e">
        <f t="shared" si="5"/>
        <v>#DIV/0!</v>
      </c>
      <c r="R25" s="41" t="e">
        <f t="shared" si="6"/>
        <v>#DIV/0!</v>
      </c>
      <c r="S25" s="59" t="e">
        <f t="shared" si="7"/>
        <v>#DIV/0!</v>
      </c>
      <c r="T25" s="37" t="e">
        <f t="shared" si="8"/>
        <v>#DIV/0!</v>
      </c>
      <c r="U25" s="61"/>
    </row>
    <row r="26" spans="2:23">
      <c r="B26" s="1"/>
      <c r="C26" s="1"/>
      <c r="D26" s="1"/>
      <c r="E26" s="1"/>
      <c r="F26" s="1"/>
      <c r="G26" s="38"/>
      <c r="O26" s="39">
        <v>6</v>
      </c>
      <c r="P26" s="45" t="e">
        <f t="shared" si="9"/>
        <v>#DIV/0!</v>
      </c>
      <c r="Q26" s="41" t="e">
        <f t="shared" si="5"/>
        <v>#DIV/0!</v>
      </c>
      <c r="R26" s="41" t="e">
        <f t="shared" si="6"/>
        <v>#DIV/0!</v>
      </c>
      <c r="S26" s="59" t="e">
        <f t="shared" si="7"/>
        <v>#DIV/0!</v>
      </c>
      <c r="T26" s="37" t="e">
        <f t="shared" si="8"/>
        <v>#DIV/0!</v>
      </c>
      <c r="U26" s="61"/>
    </row>
    <row r="27" spans="2:23">
      <c r="B27" s="1"/>
      <c r="C27" s="1"/>
      <c r="D27" s="1"/>
      <c r="E27" s="1"/>
      <c r="F27" s="1"/>
      <c r="G27" s="1"/>
      <c r="O27" s="51">
        <v>7</v>
      </c>
      <c r="P27" s="62" t="e">
        <f t="shared" si="9"/>
        <v>#DIV/0!</v>
      </c>
      <c r="Q27" s="28" t="e">
        <f t="shared" si="5"/>
        <v>#DIV/0!</v>
      </c>
      <c r="R27" s="28" t="e">
        <f t="shared" si="6"/>
        <v>#DIV/0!</v>
      </c>
      <c r="S27" s="63" t="e">
        <f t="shared" si="7"/>
        <v>#DIV/0!</v>
      </c>
      <c r="T27" s="29" t="e">
        <f t="shared" si="8"/>
        <v>#DIV/0!</v>
      </c>
      <c r="U27" s="64"/>
    </row>
    <row r="28" spans="2:23">
      <c r="B28" s="1"/>
      <c r="C28" s="1"/>
      <c r="D28" s="1"/>
      <c r="E28" s="1"/>
      <c r="F28" s="1"/>
      <c r="G28" s="38"/>
    </row>
  </sheetData>
  <mergeCells count="1">
    <mergeCell ref="O7:U7"/>
  </mergeCell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Oswaldo</dc:creator>
  <cp:lastModifiedBy>Oswaldo</cp:lastModifiedBy>
  <dcterms:created xsi:type="dcterms:W3CDTF">2022-09-06T00:57:11Z</dcterms:created>
  <dcterms:modified xsi:type="dcterms:W3CDTF">2022-09-06T01:00:36Z</dcterms:modified>
</cp:coreProperties>
</file>