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Default Extension="png" ContentType="image/png"/>
  <Default Extension="jpeg" ContentType="image/jpeg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Registro" sheetId="1" r:id="rId4"/>
    <sheet name="Balança até 300 Kg" sheetId="2" r:id="rId5"/>
    <sheet name="Padrões" sheetId="3" r:id="rId6"/>
  </sheets>
  <definedNames>
    <definedName name="_xlnm.Print_Area" localSheetId="0">'Registro'!$B$1:$L$70</definedName>
    <definedName name="_xlnm.Print_Area" localSheetId="1">'Balança até 300 Kg'!$E$1:$O$77</definedName>
    <definedName name="_xlnm.Print_Area" localSheetId="2">'Padrões'!$F$1:$X$414</definedName>
  </definedNames>
  <calcPr calcId="999999" calcMode="auto" calcCompleted="0" fullCalcOnLoad="1"/>
</workbook>
</file>

<file path=xl/comments1.xml><?xml version="1.0" encoding="utf-8"?>
<comments xmlns="http://schemas.openxmlformats.org/spreadsheetml/2006/main">
  <authors>
    <author>coordlab</author>
    <author>Administrator</author>
    <author>.</author>
  </authors>
  <commentList>
    <comment ref="L15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coordlab: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</t>
        </r>
        <r>
          <rPr>
            <rFont val="Arial Black"/>
            <b val="false"/>
            <i val="false"/>
            <strike val="false"/>
            <color rgb="FF000000"/>
            <sz val="25"/>
            <u val="none"/>
          </rPr>
          <t xml:space="preserve">Digitar a Unidade na Célula ao LADO</t>
        </r>
      </text>
    </comment>
    <comment ref="M15" authorId="1">
      <text>
        <r>
          <rPr>
            <rFont val="Tahoma"/>
            <b val="true"/>
            <i val="false"/>
            <strike val="false"/>
            <color rgb="FF000000"/>
            <sz val="8"/>
            <u val="none"/>
          </rPr>
          <t xml:space="preserve">Administrator:</t>
        </r>
        <r>
          <rPr>
            <rFont val="Tahoma"/>
            <b val="false"/>
            <i val="false"/>
            <strike val="false"/>
            <color rgb="FF000000"/>
            <sz val="8"/>
            <u val="none"/>
          </rPr>
          <t xml:space="preserve">
Digitar "g" ou "kg" conforme a unidade que foi assinalada no registro</t>
        </r>
      </text>
    </comment>
    <comment ref="Q19" authorId="0">
      <text>
        <r>
          <rPr>
            <rFont val="Tahoma"/>
            <b val="true"/>
            <i val="false"/>
            <strike val="false"/>
            <color rgb="FF000000"/>
            <sz val="8"/>
            <u val="none"/>
          </rPr>
          <t xml:space="preserve">COLOCAR O NÚMERO CORRESPONDENTE DE ACORDO COM O REGISTRO.
</t>
        </r>
      </text>
    </comment>
    <comment ref="N26" authorId="2">
      <text>
        <r>
          <rPr>
            <rFont val="Tahoma"/>
            <b val="false"/>
            <i val="false"/>
            <strike val="false"/>
            <color rgb="FF000000"/>
            <sz val="8"/>
            <u val="none"/>
          </rPr>
          <t xml:space="preserve">Todos os valores devem ser digitados em gramas (g), segue abaixo a conversão 
1 kg = 1000 g
100 mg = 0,1 g
10 mg = 0,01 g
1 mg = 0,001 g
0,1 mg = 0,0001 g</t>
        </r>
        <r>
          <rPr>
            <rFont val="Tahoma"/>
            <b val="false"/>
            <i val="false"/>
            <strike val="false"/>
            <color rgb="FF000000"/>
            <sz val="8"/>
            <u val="none"/>
          </rPr>
          <t xml:space="preserve">
</t>
        </r>
      </text>
    </comment>
    <comment ref="N27" authorId="2">
      <text>
        <r>
          <rPr>
            <rFont val="Tahoma"/>
            <b val="false"/>
            <i val="false"/>
            <strike val="false"/>
            <color rgb="FF000000"/>
            <sz val="8"/>
            <u val="none"/>
          </rPr>
          <t xml:space="preserve">Em sendo utilizado mais de uma massa deve-se digitar a soma das massas aplicadas</t>
        </r>
      </text>
    </comment>
    <comment ref="O27" authorId="2">
      <text>
        <r>
          <rPr>
            <rFont val="Tahoma"/>
            <b val="false"/>
            <i val="false"/>
            <strike val="false"/>
            <color rgb="FF000000"/>
            <sz val="8"/>
            <u val="none"/>
          </rPr>
          <t xml:space="preserve">Este valor consta no certificado do padrão, e em sendo utilizado mais de uma massa deve-se digitar a soma das correções, devendo considerar o sinal negativo nas somas.</t>
        </r>
      </text>
    </comment>
    <comment ref="P27" authorId="2">
      <text>
        <r>
          <rPr>
            <rFont val="Tahoma"/>
            <b val="false"/>
            <i val="false"/>
            <strike val="false"/>
            <color rgb="FF000000"/>
            <sz val="8"/>
            <u val="none"/>
          </rPr>
          <t xml:space="preserve">Digitar o valor da incerteza declarada na planilha "Padrões" de acordo com o padrão utilizado. Em sendo usado mais de um padrão então deve-se digitar a incerteza de cada um em separado.</t>
        </r>
      </text>
    </comment>
    <comment ref="P28" authorId="1">
      <text>
        <r>
          <rPr>
            <rFont val="Tahoma"/>
            <b val="false"/>
            <i val="false"/>
            <strike val="false"/>
            <color rgb="FF000000"/>
            <sz val="8"/>
            <u val="none"/>
          </rPr>
          <t xml:space="preserve">Incerteza do primeiro padrão</t>
        </r>
      </text>
    </comment>
    <comment ref="Q28" authorId="1">
      <text>
        <r>
          <rPr>
            <rFont val="Tahoma"/>
            <b val="false"/>
            <i val="false"/>
            <strike val="false"/>
            <color rgb="FF000000"/>
            <sz val="8"/>
            <u val="none"/>
          </rPr>
          <t xml:space="preserve">Incerteza do segundo padrão (caso houver).</t>
        </r>
      </text>
    </comment>
    <comment ref="R28" authorId="1">
      <text>
        <r>
          <rPr>
            <rFont val="Tahoma"/>
            <b val="false"/>
            <i val="false"/>
            <strike val="false"/>
            <color rgb="FF000000"/>
            <sz val="8"/>
            <u val="none"/>
          </rPr>
          <t xml:space="preserve">Incerteza do terceiro padrão (caso houver)</t>
        </r>
      </text>
    </comment>
  </commentList>
</comments>
</file>

<file path=xl/comments2.xml><?xml version="1.0" encoding="utf-8"?>
<comments xmlns="http://schemas.openxmlformats.org/spreadsheetml/2006/main">
  <authors>
    <author>.</author>
    <author>Administrator</author>
    <author>coordlab</author>
  </authors>
  <commentList>
    <comment ref="A7" authorId="0">
      <text>
        <r>
          <rPr>
            <rFont val="Tahoma"/>
            <b val="false"/>
            <i val="false"/>
            <strike val="false"/>
            <color rgb="FF000000"/>
            <sz val="8"/>
            <u val="none"/>
          </rPr>
          <t xml:space="preserve">Todos os valores devem ser digitados em gramas (g), segue abaixo a conversão 
1 kg = 1000 g
100 mg = 0,1 g
10 mg = 0,01 g
1 mg = 0,001 g
0,1 mg = 0,0001 g</t>
        </r>
        <r>
          <rPr>
            <rFont val="Tahoma"/>
            <b val="false"/>
            <i val="false"/>
            <strike val="false"/>
            <color rgb="FF000000"/>
            <sz val="8"/>
            <u val="none"/>
          </rPr>
          <t xml:space="preserve">
</t>
        </r>
      </text>
    </comment>
    <comment ref="A8" authorId="0">
      <text>
        <r>
          <rPr>
            <rFont val="Tahoma"/>
            <b val="false"/>
            <i val="false"/>
            <strike val="false"/>
            <color rgb="FF000000"/>
            <sz val="8"/>
            <u val="none"/>
          </rPr>
          <t xml:space="preserve">Em sendo utilizado mais de uma massa deve-se digitar a soma das massas aplicadas</t>
        </r>
      </text>
    </comment>
    <comment ref="B8" authorId="0">
      <text>
        <r>
          <rPr>
            <rFont val="Tahoma"/>
            <b val="false"/>
            <i val="false"/>
            <strike val="false"/>
            <color rgb="FF000000"/>
            <sz val="8"/>
            <u val="none"/>
          </rPr>
          <t xml:space="preserve">Este valor consta no certificado do padrão, e em sendo utilizado mais de uma massa deve-se digitar a soma das correções, devendo considerar o sinal negativo nas somas.</t>
        </r>
      </text>
    </comment>
    <comment ref="J16" authorId="0">
      <text>
        <r>
          <rPr>
            <rFont val="Tahoma"/>
            <b val="false"/>
            <i val="false"/>
            <strike val="false"/>
            <color rgb="FF000000"/>
            <sz val="9"/>
            <u val="none"/>
          </rPr>
          <t xml:space="preserve">Até 10Kg digitar o valor em gramas (g).
Acima de 10Kg digitar em quilos (Kg).</t>
        </r>
      </text>
    </comment>
    <comment ref="O16" authorId="0">
      <text>
        <r>
          <rPr>
            <rFont val="Tahoma"/>
            <b val="false"/>
            <i val="false"/>
            <strike val="false"/>
            <color rgb="FF000000"/>
            <sz val="9"/>
            <u val="none"/>
          </rPr>
          <t xml:space="preserve">Para balanças até 10Kg digitar "g"
Para acima de 10Kg digitar "Kg"</t>
        </r>
      </text>
    </comment>
    <comment ref="P21" authorId="1">
      <text>
        <r>
          <rPr>
            <rFont val="Tahoma"/>
            <b val="true"/>
            <i val="false"/>
            <strike val="false"/>
            <color rgb="FF000000"/>
            <sz val="8"/>
            <u val="none"/>
          </rPr>
          <t xml:space="preserve">Administrator:</t>
        </r>
        <r>
          <rPr>
            <rFont val="Tahoma"/>
            <b val="false"/>
            <i val="false"/>
            <strike val="false"/>
            <color rgb="FF000000"/>
            <sz val="8"/>
            <u val="none"/>
          </rPr>
          <t xml:space="preserve">
Considerado pior caso quando capacidade máx da balança &gt; 20Kg.</t>
        </r>
      </text>
    </comment>
    <comment ref="B24" authorId="2">
      <text>
        <r>
          <rPr>
            <rFont val="Tahoma"/>
            <b val="true"/>
            <i val="false"/>
            <strike val="false"/>
            <color rgb="FF000000"/>
            <sz val="8"/>
            <u val="none"/>
          </rPr>
          <t xml:space="preserve">COLOCAR O NÚMERO CORRESPONDENTE DE ACORDO COM O REGISTRO.
</t>
        </r>
      </text>
    </comment>
  </commentList>
</comments>
</file>

<file path=xl/comments3.xml><?xml version="1.0" encoding="utf-8"?>
<comments xmlns="http://schemas.openxmlformats.org/spreadsheetml/2006/main">
  <authors>
    <author>romulo</author>
  </authors>
  <commentList>
    <comment ref="N3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Capacidade_até_100g!
Temos_valores_muito_acima
10.000
20.000</t>
        </r>
      </text>
    </comment>
    <comment ref="N74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Capacidade_até_2.000
Temos_valores_acima
5.000
10.000
20.000</t>
        </r>
      </text>
    </comment>
    <comment ref="N91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Capacidade_até_2.000
Temos_valores_acima
5.000
10.000</t>
        </r>
      </text>
    </comment>
    <comment ref="N93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Valor_deveria_estar_em_gramas
ou a unidade estar em mg</t>
        </r>
      </text>
    </comment>
    <comment ref="S93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Valores_critério_errados</t>
        </r>
      </text>
    </comment>
    <comment ref="S121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Valor_critério_errado</t>
        </r>
      </text>
    </comment>
    <comment ref="Q172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Incerteza do padrào no modelo validado divergente do valor que está no CT válido.Foram verificados 3 (20/2,20/4,20/10),verificar os demais e corrigir</t>
        </r>
      </text>
    </comment>
    <comment ref="S172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Valores_critério_errados</t>
        </r>
      </text>
    </comment>
    <comment ref="S243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Valor_critério_errado</t>
        </r>
      </text>
    </comment>
    <comment ref="S259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Verificar todos pois esta reprovado</t>
        </r>
      </text>
    </comment>
    <comment ref="S266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Valor_critério_errado</t>
        </r>
      </text>
    </comment>
    <comment ref="S287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Valor_critério_errado</t>
        </r>
      </text>
    </comment>
    <comment ref="S289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Verificar todos valores pois esta reprovado</t>
        </r>
      </text>
    </comment>
    <comment ref="S322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Verificar todos valores pois esta reprovado</t>
        </r>
      </text>
    </comment>
    <comment ref="S331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Verificar todos valores pois esta reprovado</t>
        </r>
      </text>
    </comment>
    <comment ref="S332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Verificar todos valores pois esta reprovado</t>
        </r>
      </text>
    </comment>
    <comment ref="S337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Verificar todos valores pois esta reprovado</t>
        </r>
      </text>
    </comment>
    <comment ref="S338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Verificar todos valores pois esta reprovado</t>
        </r>
      </text>
    </comment>
    <comment ref="S397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Verificar todos valores pois esta reprovado</t>
        </r>
      </text>
    </comment>
    <comment ref="S401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Verificar todos valores pois esta reprovado</t>
        </r>
      </text>
    </comment>
    <comment ref="S403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Verificar todos valores pois esta reprovado</t>
        </r>
      </text>
    </comment>
    <comment ref="S410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Verificar todos valores pois esta reprovado</t>
        </r>
      </text>
    </comment>
  </commentList>
</comments>
</file>

<file path=xl/sharedStrings.xml><?xml version="1.0" encoding="utf-8"?>
<sst xmlns="http://schemas.openxmlformats.org/spreadsheetml/2006/main" uniqueCount="388">
  <si>
    <t xml:space="preserve">                                           </t>
  </si>
  <si>
    <r>
      <t xml:space="preserve">SERTIN</t>
    </r>
    <r>
      <rPr>
        <rFont val="Times New Roman"/>
        <b val="true"/>
        <i val="false"/>
        <strike val="false"/>
        <color rgb="FF000000"/>
        <sz val="18"/>
        <u val="none"/>
      </rPr>
      <t xml:space="preserve"> - </t>
    </r>
    <r>
      <rPr>
        <rFont val="Times New Roman"/>
        <b val="true"/>
        <i val="false"/>
        <strike val="false"/>
        <color rgb="FF000000"/>
        <sz val="14"/>
        <u val="single"/>
      </rPr>
      <t xml:space="preserve">COM. E SERV. TÉCNICOS DE INSTRUMENTAÇÃO LTDA</t>
    </r>
    <r>
      <rPr>
        <rFont val="Times New Roman"/>
        <b val="false"/>
        <i val="false"/>
        <strike val="false"/>
        <color rgb="FF000000"/>
        <sz val="14"/>
        <u val="none"/>
      </rPr>
      <t xml:space="preserve">             </t>
    </r>
  </si>
  <si>
    <t>SELO</t>
  </si>
  <si>
    <t xml:space="preserve">      Engenharia - Automação - Assessoria - Manutenção - Calibração - Ajuste</t>
  </si>
  <si>
    <t>RBC</t>
  </si>
  <si>
    <t>DM-48 - REGISTRO DE MEDIÇÃO - Balanças -</t>
  </si>
  <si>
    <t>CT-R  N°</t>
  </si>
  <si>
    <t>PAG 1/1</t>
  </si>
  <si>
    <t>Revisão:</t>
  </si>
  <si>
    <t xml:space="preserve">CLIENTE / Solicitante: </t>
  </si>
  <si>
    <t>FILIAL:</t>
  </si>
  <si>
    <t>Emitido:</t>
  </si>
  <si>
    <t>Endereço</t>
  </si>
  <si>
    <t>CEP:</t>
  </si>
  <si>
    <t>Ordem de Serviço Nº</t>
  </si>
  <si>
    <t>Recebido:</t>
  </si>
  <si>
    <t>Calibrado:</t>
  </si>
  <si>
    <t>DADOS    TÉCNICOS   DO   INSTRUMENTO</t>
  </si>
  <si>
    <t xml:space="preserve">INSTRUMENTO: </t>
  </si>
  <si>
    <t>CLASSE:</t>
  </si>
  <si>
    <t>III</t>
  </si>
  <si>
    <t>Identific / TAG:</t>
  </si>
  <si>
    <r>
      <t xml:space="preserve">MARCA</t>
    </r>
    <r>
      <rPr>
        <rFont val="Arial"/>
        <b val="false"/>
        <i val="false"/>
        <strike val="false"/>
        <color rgb="FF000000"/>
        <sz val="9"/>
        <u val="none"/>
      </rPr>
      <t xml:space="preserve">: </t>
    </r>
  </si>
  <si>
    <r>
      <t xml:space="preserve">MODELO</t>
    </r>
    <r>
      <rPr>
        <rFont val="Arial"/>
        <b val="false"/>
        <i val="false"/>
        <strike val="false"/>
        <color rgb="FF000000"/>
        <sz val="9"/>
        <u val="none"/>
      </rPr>
      <t xml:space="preserve">: </t>
    </r>
  </si>
  <si>
    <r>
      <t xml:space="preserve">SÉRIE</t>
    </r>
    <r>
      <rPr>
        <rFont val="Arial"/>
        <b val="false"/>
        <i val="false"/>
        <strike val="false"/>
        <color rgb="FF000000"/>
        <sz val="9"/>
        <u val="none"/>
      </rPr>
      <t xml:space="preserve">:  </t>
    </r>
  </si>
  <si>
    <t xml:space="preserve">Componente de incerteza devida </t>
  </si>
  <si>
    <t>CAPACIDADE  MÍNIMA :</t>
  </si>
  <si>
    <t>Máxima:</t>
  </si>
  <si>
    <t>Divisão (e):</t>
  </si>
  <si>
    <t>Divisão (d):</t>
  </si>
  <si>
    <t>(  ) g      (   ) kg</t>
  </si>
  <si>
    <t>g</t>
  </si>
  <si>
    <t xml:space="preserve">ao efeito do empuxo do ar: </t>
  </si>
  <si>
    <t>LOCAL:</t>
  </si>
  <si>
    <t>Sub Local:</t>
  </si>
  <si>
    <t>PERIODICIDADE:</t>
  </si>
  <si>
    <t>Aço inox:</t>
  </si>
  <si>
    <t>ppm</t>
  </si>
  <si>
    <t>Certificado</t>
  </si>
  <si>
    <t>VCTO</t>
  </si>
  <si>
    <t>Ferro fundido:</t>
  </si>
  <si>
    <r>
      <t xml:space="preserve">PADRÕES   UTILIZADOS   NA   CALIBRAÇÃO - </t>
    </r>
    <r>
      <rPr>
        <rFont val="Arial"/>
        <b val="true"/>
        <i val="false"/>
        <strike val="false"/>
        <color rgb="FF0000FF"/>
        <sz val="10"/>
        <u val="none"/>
      </rPr>
      <t xml:space="preserve">(Ver Observações)</t>
    </r>
  </si>
  <si>
    <t>Termohigr</t>
  </si>
  <si>
    <t>Latão:</t>
  </si>
  <si>
    <t>Cjt pesos LBC-</t>
  </si>
  <si>
    <t>Cjt peso LBC-</t>
  </si>
  <si>
    <t>Termohigro LBC-</t>
  </si>
  <si>
    <t>LBC-337</t>
  </si>
  <si>
    <t>Barômetro LBC-</t>
  </si>
  <si>
    <t>LBC-315</t>
  </si>
  <si>
    <t>Barômetro</t>
  </si>
  <si>
    <t xml:space="preserve">Valor = </t>
  </si>
  <si>
    <t>CONDIÇÕES AMBIENTE</t>
  </si>
  <si>
    <t>INÍCIO:</t>
  </si>
  <si>
    <t>TEMP (°C):</t>
  </si>
  <si>
    <t xml:space="preserve">PRESSÃO : </t>
  </si>
  <si>
    <t>hPa</t>
  </si>
  <si>
    <t>UMIDADE RELAT:</t>
  </si>
  <si>
    <t>% UR</t>
  </si>
  <si>
    <t>FIM:</t>
  </si>
  <si>
    <t>O procedimento padrão é calibrar em 5 pontos, porém quando o cliente solicitar mais  pontos então as leituras a partir do ponto 6 deverão ser digitadas em um novo certificado, ficando a mesma numeração com o sufixos "A" e "B". Para calibrações até  5 pontos ocultar as demais linhas e gerar o registro.</t>
  </si>
  <si>
    <t>RESULTADOS DA CALIBRAÇÃO</t>
  </si>
  <si>
    <t xml:space="preserve">Pesos-Padrão </t>
  </si>
  <si>
    <t>Nº (s) da (s) massa(s) utilizadas</t>
  </si>
  <si>
    <t>Sem ajustes</t>
  </si>
  <si>
    <r>
      <t xml:space="preserve">Após ajustes - </t>
    </r>
    <r>
      <rPr>
        <rFont val="Arial"/>
        <b val="true"/>
        <i val="false"/>
        <strike val="false"/>
        <color rgb="FF000000"/>
        <sz val="10"/>
        <u val="none"/>
      </rPr>
      <t xml:space="preserve">(Ver Observação)</t>
    </r>
  </si>
  <si>
    <t>Pesos-Padrão aplicados</t>
  </si>
  <si>
    <t>INCERTEZAS</t>
  </si>
  <si>
    <t>Leitura1</t>
  </si>
  <si>
    <t>Leitura 2</t>
  </si>
  <si>
    <t>Leitura 3</t>
  </si>
  <si>
    <t>(g)</t>
  </si>
  <si>
    <t>Nominal</t>
  </si>
  <si>
    <t>LBC 025</t>
  </si>
  <si>
    <t>Correção</t>
  </si>
  <si>
    <t>(ver "Padrões")</t>
  </si>
  <si>
    <t>LBC-025-15</t>
  </si>
  <si>
    <t>LBC-025-12</t>
  </si>
  <si>
    <t>Digitar todos valores em gramas</t>
  </si>
  <si>
    <t xml:space="preserve">TESTES DE EXCENTRICIDADE </t>
  </si>
  <si>
    <t>Posição</t>
  </si>
  <si>
    <t>Sem ajuste</t>
  </si>
  <si>
    <t>Com Ajuste</t>
  </si>
  <si>
    <t>PROCEDIMENTO - IT-028-0</t>
  </si>
  <si>
    <t xml:space="preserve">O  instrumento  em  teste  foi  calibrado  em  referência  a padrão(ões)  de nosso  Laboratório  </t>
  </si>
  <si>
    <t>LABOCAL</t>
  </si>
  <si>
    <t xml:space="preserve">A incerteza expandida relatada é baseada em uma incerteza padrão combinada multiplicada por um fator de abrangência  k=2, para um nível de </t>
  </si>
  <si>
    <t>confiança de aproximadamente 95%.</t>
  </si>
  <si>
    <t>O resultado apresentado no "Laudo" é meramente informativo sendo utilizado em procedimentos internos do cliente de acordo com seus critérios, desta</t>
  </si>
  <si>
    <t>forma o valor do critério de aceitação deverá ser definido pelo Cliente, em não sendo a Sertin irá adotar o valor de 1% sobre a capacidade do instrumento.</t>
  </si>
  <si>
    <t>Os valores dos pontos a serem calibrados, quando não forem informados pelo cliente, serão feitos de acordo com procedimentos da SERTIN.</t>
  </si>
  <si>
    <t>Os testes de excentricidade são realizados com peso(s) que totalizem 30% da capacidade ou próximo deste valor.</t>
  </si>
  <si>
    <t>A calibração foi toda realizada com o instrumento na sua posição de utilização e nas condições ambiente conforme especificado acima.</t>
  </si>
  <si>
    <t>O instrumento foi mantido "LIGADO" durante aproximadamente 10 min para que ocorresse o equilíbrio  com o ambiente.</t>
  </si>
  <si>
    <t>OBSERVAÇÕES</t>
  </si>
  <si>
    <t>Qdo for utilizado massas até 200g de algum conjunto então utilizar a identificação do conjunto.</t>
  </si>
  <si>
    <t>Qdo for utilizado massas individuais (normalmente acima de 200g) então informar a identificação do cjt e no valor nominal colocar o numero da massa</t>
  </si>
  <si>
    <t>Em não sendo realizado ajuste, os campos "Após Ajuste" não são preenchidos devendo apenas ser feito um traço na diagonal</t>
  </si>
  <si>
    <t>Executante (nome):</t>
  </si>
  <si>
    <t>Assinat:</t>
  </si>
  <si>
    <t>DM-48-R18</t>
  </si>
  <si>
    <t>R8: Douglas envio email informando sobre correção fórmula n° certificado</t>
  </si>
  <si>
    <t>R9: Revisado fórmula de vinculo do n. do certificado</t>
  </si>
  <si>
    <t>R10: Acrescentado o LBC 025-17</t>
  </si>
  <si>
    <t>R15: Acrescentado mais pontos no modelo.</t>
  </si>
  <si>
    <t>R16: Mudança no layout e apresentação da Incerteza do padrão.</t>
  </si>
  <si>
    <t>R17: Retirada os vinculos dos padrões ao DM-25.exe - Tais atualizações passam a ocorrer na própria planilha.</t>
  </si>
  <si>
    <t>R18: Acrescentado o LBC 025-29</t>
  </si>
  <si>
    <r>
      <rPr>
        <rFont val="Times New Roman"/>
        <b val="true"/>
        <i val="false"/>
        <strike val="false"/>
        <color rgb="FF0000FF"/>
        <sz val="25"/>
        <u val="none"/>
      </rPr>
      <t xml:space="preserve">SERTIN</t>
    </r>
    <r>
      <rPr>
        <rFont val="Times New Roman"/>
        <b val="true"/>
        <i val="false"/>
        <strike val="false"/>
        <color rgb="FF000000"/>
        <sz val="25"/>
        <u val="none"/>
      </rPr>
      <t xml:space="preserve"> -</t>
    </r>
    <r>
      <rPr>
        <rFont val="Times New Roman"/>
        <b val="true"/>
        <i val="false"/>
        <strike val="false"/>
        <color rgb="FF000000"/>
        <sz val="24"/>
        <u val="none"/>
      </rPr>
      <t xml:space="preserve"> </t>
    </r>
    <r>
      <rPr>
        <rFont val="Times New Roman"/>
        <b val="true"/>
        <i val="false"/>
        <strike val="false"/>
        <color rgb="FF000000"/>
        <sz val="17"/>
        <u val="single"/>
      </rPr>
      <t xml:space="preserve">IND. COM. SERV. TÉCNICOS DE INSTRUMENTAÇÃO LTDA</t>
    </r>
    <r>
      <rPr>
        <rFont val="Times New Roman"/>
        <b val="true"/>
        <i val="false"/>
        <strike val="false"/>
        <color rgb="FFFFFFFF"/>
        <sz val="16"/>
        <u val="none"/>
      </rPr>
      <t xml:space="preserve"> </t>
    </r>
    <r>
      <rPr>
        <rFont val="Times New Roman"/>
        <b val="true"/>
        <i val="false"/>
        <strike val="false"/>
        <color rgb="FFFFFFFF"/>
        <sz val="13"/>
        <u val="none"/>
      </rPr>
      <t xml:space="preserve">                                         </t>
    </r>
    <r>
      <rPr>
        <rFont val="Times New Roman"/>
        <b val="true"/>
        <i val="false"/>
        <strike val="false"/>
        <color rgb="FF0000FF"/>
        <sz val="16"/>
        <u val="none"/>
      </rPr>
      <t xml:space="preserve">Calibração - Qualificação - Vendas - Engenharia - Automação - Manutenção</t>
    </r>
  </si>
  <si>
    <t>Laboratório de Calibração acreditado pela CGCRE de acordo com ABNT NBR/ISO/IEC 17025, sob o nº 316</t>
  </si>
  <si>
    <t>CERTIFICADO DE CALIBRAÇÃO</t>
  </si>
  <si>
    <t>Nº</t>
  </si>
  <si>
    <t>Revisão</t>
  </si>
  <si>
    <t xml:space="preserve">                                         Realizado nas instalações do cliente    </t>
  </si>
  <si>
    <t xml:space="preserve">CLIENTE / Interessado: </t>
  </si>
  <si>
    <t>DADOS    TÉCNICOS   DA  BALANÇA</t>
  </si>
  <si>
    <t>DESCRIÇÃO:</t>
  </si>
  <si>
    <t>Mínima:</t>
  </si>
  <si>
    <t>Componente de incerteza devida ao efeito</t>
  </si>
  <si>
    <t>PADRÕES   UTILIZADOS   NA   CALIBRAÇÃO</t>
  </si>
  <si>
    <t xml:space="preserve">do empuxo do ar: </t>
  </si>
  <si>
    <t>Tag</t>
  </si>
  <si>
    <t>Descrição</t>
  </si>
  <si>
    <t>Laboratório / Certificado</t>
  </si>
  <si>
    <t>Próxima Calibração</t>
  </si>
  <si>
    <t>Resultados sem ajustes</t>
  </si>
  <si>
    <t>Termohigrômetro</t>
  </si>
  <si>
    <t>SERTIN</t>
  </si>
  <si>
    <t>Incerteza</t>
  </si>
  <si>
    <t>3% UR / 0,8°C</t>
  </si>
  <si>
    <t>leitura 1</t>
  </si>
  <si>
    <t>leitura 2</t>
  </si>
  <si>
    <t>leitura 3</t>
  </si>
  <si>
    <t>Barômetro digital</t>
  </si>
  <si>
    <t>ABSI</t>
  </si>
  <si>
    <t>0,27 %</t>
  </si>
  <si>
    <t>CONDIÇÕES AMBIENTAIS</t>
  </si>
  <si>
    <t>Fonte da incerteza(1)</t>
  </si>
  <si>
    <t>Valor</t>
  </si>
  <si>
    <t>Div.</t>
  </si>
  <si>
    <t>Ci</t>
  </si>
  <si>
    <t>Ui</t>
  </si>
  <si>
    <t>Veff</t>
  </si>
  <si>
    <t>Fonte da incerteza(2)</t>
  </si>
  <si>
    <t>Fonte da incerteza(3)</t>
  </si>
  <si>
    <t>CONDIÇÕES</t>
  </si>
  <si>
    <t>TEMPERAT:</t>
  </si>
  <si>
    <t>± 1,0 ºC</t>
  </si>
  <si>
    <t>± 9,0 hPa</t>
  </si>
  <si>
    <t>%UR</t>
  </si>
  <si>
    <t>Inc. do peso padrão</t>
  </si>
  <si>
    <t>AMBIENTAIS</t>
  </si>
  <si>
    <t>± 1,0ºC</t>
  </si>
  <si>
    <t>Resoluç. da balança</t>
  </si>
  <si>
    <t>Empuxo do ar</t>
  </si>
  <si>
    <t>RESULTADO DAS INDICAÇÕES</t>
  </si>
  <si>
    <t>Deriva</t>
  </si>
  <si>
    <t xml:space="preserve">  Pesos-Padrão </t>
  </si>
  <si>
    <t>Com ajuste</t>
  </si>
  <si>
    <t xml:space="preserve">                       Aplicados</t>
  </si>
  <si>
    <t>Média Indicações</t>
  </si>
  <si>
    <t>Erro da</t>
  </si>
  <si>
    <t>K</t>
  </si>
  <si>
    <t>Vrepetitividade1</t>
  </si>
  <si>
    <t>Valor Nominal</t>
  </si>
  <si>
    <t>Convencional</t>
  </si>
  <si>
    <t>Uc</t>
  </si>
  <si>
    <t>U</t>
  </si>
  <si>
    <t>k=</t>
  </si>
  <si>
    <t>Fonte da incerteza(4)</t>
  </si>
  <si>
    <t>Fonte da incerteza(5)</t>
  </si>
  <si>
    <t>Resultados após ajustes</t>
  </si>
  <si>
    <t>Fonte da incerteza(6)</t>
  </si>
  <si>
    <t>Fonte da incerteza(7)</t>
  </si>
  <si>
    <t>Fonte da incerteza(8)</t>
  </si>
  <si>
    <t>Teste de excentricidade</t>
  </si>
  <si>
    <t xml:space="preserve">Antes </t>
  </si>
  <si>
    <t>Depois</t>
  </si>
  <si>
    <t>O item foi calibrado  pelo método da comparação direta com os padrões do nosso Laboratório, seguindo a classificação da OIML, sendo realizada 3 leituras para cada ponto.</t>
  </si>
  <si>
    <t>A incerteza expandida de medição relatada é declarada como a incerteza padrão de medição multiplicada pelo fator de abrangência k (valor declarado na tabela de resultados), o qual para uma distribuição t com veff =  (valor declarado na tabela de resultados) graus de liberdade efetivos  corresponde a uma probabilidade de abrangência de aproximadamente 95%. A incerteza padrão da medição foi determinada de acordo com a publicação EA-4/02.</t>
  </si>
  <si>
    <t>Fonte da incerteza(9)</t>
  </si>
  <si>
    <t>Fonte da incerteza(10)</t>
  </si>
  <si>
    <t>1. A CGCRE é signatária do acordo de reconhecimento mútuo da ILAC - International Laboratory Accreditation Cooperation.</t>
  </si>
  <si>
    <t>2. A CGCRE é signatária do acordo bilateral de reconhecimento mútuo com a EA - European Cooperation For Accreditation.</t>
  </si>
  <si>
    <t>3. A CGCRE é signatária do acordo de reconhecimento mútuo da IAAC - Interamerican Accreditation Cooperation.</t>
  </si>
  <si>
    <t>4. Este Certificado atende aos requisitos da acreditação pela CGCRE do INMETRO que avaliou a competência do Laboratório e comprovou sua rastreabilidade a padrões nacionais de medida.</t>
  </si>
  <si>
    <t>5. Este certificado é válido exclusivamente para o objeto descrito, nas condições especificadas, não sendo extensivo a quaisquer outros, mesmo que similares.</t>
  </si>
  <si>
    <t xml:space="preserve">6. A reprodução deste Certificado deverá ser completa. A reprodução de partes requer autorização escrita do Laboratório.  </t>
  </si>
  <si>
    <t>d</t>
  </si>
  <si>
    <t>SIGNATÁRIO AUTORIZADO</t>
  </si>
  <si>
    <t>Rua Padre João Álvares, 436   - CEP: 07056-000  -  Vila Renata  -  Guarulhos  -  SP  -  Brasil - CNPJ: 45.997.558/0001-21</t>
  </si>
  <si>
    <r>
      <t xml:space="preserve">PABX: 11-2485-5460 / 2452-52158  - Fax: 2452-5214  -  e-mail: sertin@sertin.com.br  - </t>
    </r>
    <r>
      <rPr>
        <rFont val="Arial"/>
        <b val="false"/>
        <i val="false"/>
        <strike val="false"/>
        <color rgb="FF7891B0"/>
        <sz val="10"/>
        <u val="single"/>
      </rPr>
      <t xml:space="preserve">www.sertin.com.br</t>
    </r>
  </si>
  <si>
    <t>Padrões</t>
  </si>
  <si>
    <t>Planilha de Massa Padrão</t>
  </si>
  <si>
    <t>Lista dos Padrões Cadastrados</t>
  </si>
  <si>
    <t xml:space="preserve">Certificado </t>
  </si>
  <si>
    <t>Laboratório</t>
  </si>
  <si>
    <t>Identificação do peso</t>
  </si>
  <si>
    <t xml:space="preserve">Valor nominal </t>
  </si>
  <si>
    <t>unidade</t>
  </si>
  <si>
    <t>Criterio</t>
  </si>
  <si>
    <t>Vcto</t>
  </si>
  <si>
    <t>Status</t>
  </si>
  <si>
    <t>Classe</t>
  </si>
  <si>
    <t>Material</t>
  </si>
  <si>
    <t>LBC-025-1 Jg. Pesos Padrão Marte 1g a 100g - M1</t>
  </si>
  <si>
    <t>CT-R 2018-0108 JM</t>
  </si>
  <si>
    <t>A1</t>
  </si>
  <si>
    <t>mg</t>
  </si>
  <si>
    <t>M1</t>
  </si>
  <si>
    <t>Ferro Fundido</t>
  </si>
  <si>
    <t>A2</t>
  </si>
  <si>
    <t>A3</t>
  </si>
  <si>
    <t>A4</t>
  </si>
  <si>
    <t>A5</t>
  </si>
  <si>
    <t>A6</t>
  </si>
  <si>
    <t>A7</t>
  </si>
  <si>
    <t>A8</t>
  </si>
  <si>
    <t>LBC-025-2 Jogo de Pesos Padrão 5kg e 20kg - M1</t>
  </si>
  <si>
    <t>CT-R 2020-00204 LN</t>
  </si>
  <si>
    <t>N/D</t>
  </si>
  <si>
    <t>A</t>
  </si>
  <si>
    <t>MG</t>
  </si>
  <si>
    <t>B</t>
  </si>
  <si>
    <t>C</t>
  </si>
  <si>
    <t>D</t>
  </si>
  <si>
    <t>E</t>
  </si>
  <si>
    <t>F</t>
  </si>
  <si>
    <t>G</t>
  </si>
  <si>
    <t>H</t>
  </si>
  <si>
    <t>M</t>
  </si>
  <si>
    <t>O</t>
  </si>
  <si>
    <t xml:space="preserve">I </t>
  </si>
  <si>
    <t>L</t>
  </si>
  <si>
    <t>N</t>
  </si>
  <si>
    <t>J</t>
  </si>
  <si>
    <t>LBC-025-5 Jogo de Pesos Padrão 1g a 200g - F1</t>
  </si>
  <si>
    <t>CT-R 2020-00270 KG</t>
  </si>
  <si>
    <t>F1</t>
  </si>
  <si>
    <t>Aço Inoxidável</t>
  </si>
  <si>
    <t>N/C</t>
  </si>
  <si>
    <t>PONTO</t>
  </si>
  <si>
    <t>10-PONTO</t>
  </si>
  <si>
    <t>100-PONTO</t>
  </si>
  <si>
    <t>LBC-025-6 Jogo de Pesos Padrão 100g e 200g - F1</t>
  </si>
  <si>
    <t>CT-R 2020-00058 RA</t>
  </si>
  <si>
    <t>Padrão Balança</t>
  </si>
  <si>
    <t>200-Ponto</t>
  </si>
  <si>
    <t>LBC-025-6 Jogo de Pesos Padrão 200g a 2kg - F1</t>
  </si>
  <si>
    <t>MA 250_07_20</t>
  </si>
  <si>
    <t>2-Ponto</t>
  </si>
  <si>
    <t>LBC-025-7 Peso Padrão 5kg - F2</t>
  </si>
  <si>
    <t>MA 255_07_20</t>
  </si>
  <si>
    <t>F2</t>
  </si>
  <si>
    <t xml:space="preserve"> LBC-025-8 Pesos Padrão 10kg - F1</t>
  </si>
  <si>
    <t>MA 127_01_21</t>
  </si>
  <si>
    <t>LBC-025-10 Peso Padrão 20kg - F1</t>
  </si>
  <si>
    <t>MA 256_07_20</t>
  </si>
  <si>
    <t>LBC-025-11 Pesos Padrão 1 a 500 mg - F1</t>
  </si>
  <si>
    <t>MA_089_03_19</t>
  </si>
  <si>
    <t>Níquel Cromo</t>
  </si>
  <si>
    <t>2 Dobras</t>
  </si>
  <si>
    <t>1 Dobra</t>
  </si>
  <si>
    <t>LBC-025-12 Jogo de Pesos Padrão 1g a 2000 g - F1</t>
  </si>
  <si>
    <t>CT-R 2018-0804 GQ</t>
  </si>
  <si>
    <t>1 Ponto</t>
  </si>
  <si>
    <t>2 Ponto</t>
  </si>
  <si>
    <t>20 Ponto</t>
  </si>
  <si>
    <t>200 Ponto</t>
  </si>
  <si>
    <t>LBC-025-13 Jogo de Pesos Padrão 1g a 2000 g - F1</t>
  </si>
  <si>
    <t>LBC-025-14 Pesos Padrão 2 a 500 mg - F1</t>
  </si>
  <si>
    <t>MA 181_01_21</t>
  </si>
  <si>
    <t>1 - Dobra</t>
  </si>
  <si>
    <t>LBC-025-15 Jogo de Pesos Padrão 1g a 200g- F1</t>
  </si>
  <si>
    <t>CT-R 2020-00234 LN</t>
  </si>
  <si>
    <t>10-Ponto</t>
  </si>
  <si>
    <t>100 Ponto</t>
  </si>
  <si>
    <t>LBC-025-16 Jogo de Pesos Padrão 1g a 2000g - F1</t>
  </si>
  <si>
    <t>CT-R 2019-0062 CL</t>
  </si>
  <si>
    <t>100-Ponto</t>
  </si>
  <si>
    <t>1-Ponto</t>
  </si>
  <si>
    <t>LBC-025-17 Jogo de Pesos Padrão 1mg a 200g - E2</t>
  </si>
  <si>
    <t>MA 257_07_20</t>
  </si>
  <si>
    <t>E2</t>
  </si>
  <si>
    <t>Ponto</t>
  </si>
  <si>
    <t>LBC-025-18 Jogo de Pesos Padrão 1g a 2.000g - F1</t>
  </si>
  <si>
    <t>MA 178_07_18</t>
  </si>
  <si>
    <t>200 ponto</t>
  </si>
  <si>
    <t>2000 Ponto</t>
  </si>
  <si>
    <t>LBC-025-19 Jogo de Pesos Padrão 1g a 2000 g - F1</t>
  </si>
  <si>
    <t>CT-R 2020-00281 KG</t>
  </si>
  <si>
    <t>f1</t>
  </si>
  <si>
    <t>LBC-025-20 Jogo de Pesos Padrão 500g - M1</t>
  </si>
  <si>
    <t>CT-R 2018-0003 GQ</t>
  </si>
  <si>
    <t>LBC-025-21 Jogo de Pesos Padrão 1 mg a 500 mg F1</t>
  </si>
  <si>
    <t>MA 497_11_20</t>
  </si>
  <si>
    <t>LBC-025-22 Jogo de Pesos Padrão 1mg a 500mg - F1</t>
  </si>
  <si>
    <t>MA 307_01_20</t>
  </si>
  <si>
    <t>LBC-025-23 Jogo de Pesos Padrão 1mg a 500mg - F1</t>
  </si>
  <si>
    <t>MA 364_02_20</t>
  </si>
  <si>
    <t>LBC-025-24 Jogo de Pesos Padrão 1mg a 500mg - F1</t>
  </si>
  <si>
    <t>MA 399_03_20</t>
  </si>
  <si>
    <t>LBC-025-25 Jogo de Pesos Padrão 1g a 2000g - F1</t>
  </si>
  <si>
    <t>CT-R 2020-00009 JM</t>
  </si>
  <si>
    <t>20-Ponto</t>
  </si>
  <si>
    <t>CONFORME</t>
  </si>
  <si>
    <t>200 - Ponto</t>
  </si>
  <si>
    <t>2 - Ponto</t>
  </si>
  <si>
    <t>LBC-025-26 Jogo de Pesos Padrão 1g a 200g - F1</t>
  </si>
  <si>
    <t>CT-R 2020-00007 JM</t>
  </si>
  <si>
    <t>LBC-025-27 Massa Padrão de 200g (Com Ponto)</t>
  </si>
  <si>
    <t>CT-R 2020-00126 LN</t>
  </si>
  <si>
    <t>200 M - Ponto</t>
  </si>
  <si>
    <t>LBC-025-27 Massa Padrão de 200g</t>
  </si>
  <si>
    <t xml:space="preserve">200 M  </t>
  </si>
  <si>
    <t>LBC-025-27 Massa Padrão de 500g (Com Ponto)</t>
  </si>
  <si>
    <t>500 M - Ponto</t>
  </si>
  <si>
    <t>LBC-025-27 Massa Padrão de 500g</t>
  </si>
  <si>
    <t xml:space="preserve">500 M  </t>
  </si>
  <si>
    <t>LBC-025-27 Massa Padrão de 1000g (Com Ponto)</t>
  </si>
  <si>
    <t>1000 M - Ponto</t>
  </si>
  <si>
    <t>LBC-025-27 Massa Padrão de 1000g</t>
  </si>
  <si>
    <t>1000 M</t>
  </si>
  <si>
    <t>LBC-025-28 Conjunto de massas de 5 A 20 kg</t>
  </si>
  <si>
    <t>CT-R 2021-00005 VM</t>
  </si>
  <si>
    <t>LBC-025-29 Conjunto de massas de 10 A 20 kg</t>
  </si>
  <si>
    <t>CT-R 2021-00082 LN</t>
  </si>
  <si>
    <t>B1</t>
  </si>
  <si>
    <t>B2</t>
  </si>
  <si>
    <t>B3</t>
  </si>
  <si>
    <t>B4</t>
  </si>
  <si>
    <t>B5</t>
  </si>
  <si>
    <t>B6</t>
  </si>
  <si>
    <t>B7</t>
  </si>
  <si>
    <t>LBC-025-30 Jogo de Pesos Padrão 1g a 2000g - F1</t>
  </si>
  <si>
    <t>CT-R 2021-00056 KG</t>
  </si>
  <si>
    <t xml:space="preserve">LBC-025-31 Jogo de Pesos Padrão 1 g a 100g </t>
  </si>
  <si>
    <t>CT-R 2021-00083 LN</t>
  </si>
  <si>
    <t>M2</t>
  </si>
  <si>
    <t>20 - Ponto</t>
  </si>
  <si>
    <t>LBC-025-32 Jogo de Pesos Padrão 1 mg a 500 mg F1</t>
  </si>
  <si>
    <t>MA 269_03_21</t>
  </si>
  <si>
    <t>2 Dobra</t>
  </si>
  <si>
    <t>LBC-025-33 Jogo de Pesos Padrão 1g a 2000g - F1</t>
  </si>
  <si>
    <t>CT-R 2021-00262 LN</t>
  </si>
  <si>
    <t>WIG00001-0 - Conjunto de Massas 5 e 20kg - M1</t>
  </si>
  <si>
    <t>CT-R 2019-0647 GC</t>
  </si>
  <si>
    <t>WIG00002-0 - Peso Padrão 500g - M1</t>
  </si>
  <si>
    <t>CT-R 2020-0190 CL</t>
  </si>
  <si>
    <t>WIG00003-0 - Peso Padrão 5kg - M1</t>
  </si>
  <si>
    <t>CT-R 2020-0198 JM</t>
  </si>
  <si>
    <t>WIG00004-0 - Peso Padrão 2kg - M1</t>
  </si>
  <si>
    <t>CT-R 2020-0191 CL</t>
  </si>
  <si>
    <t>WIG00005-0 - Peso Padrão 1kg - M1</t>
  </si>
  <si>
    <t>CT-R 2020-0189 CL</t>
  </si>
  <si>
    <t>WIG00006-0 - Peso Padrão 1kg - M1</t>
  </si>
  <si>
    <t>CT-R 2020-0192 CL</t>
  </si>
  <si>
    <t>WIG00010-0 - Conjunto de Massas 20kg - M1</t>
  </si>
  <si>
    <t>CT-R 2019-0328 CL</t>
  </si>
  <si>
    <t>WIG00012-0 - Peso Padrão - 200g</t>
  </si>
  <si>
    <t>CT-R 2019-1092 GQ</t>
  </si>
  <si>
    <t>WIG00015-0 - Peso Padrão - 10kg</t>
  </si>
  <si>
    <t>CT-R 2019-0485 CL</t>
  </si>
  <si>
    <t>WIW00002-0 -  Jogo de Pesos Padrão de 1g a 500g - F1</t>
  </si>
  <si>
    <t>CT-R 2019-0447 GQ</t>
  </si>
  <si>
    <t>10 PONTO</t>
  </si>
  <si>
    <t>20 PONTO</t>
  </si>
  <si>
    <t>100 PONTO</t>
  </si>
  <si>
    <t>WIW00003-0 -  Jogo de Pesos Padrão 50mg - F2</t>
  </si>
  <si>
    <t>MA 283_05_16</t>
  </si>
  <si>
    <t>Alumínio</t>
  </si>
  <si>
    <t xml:space="preserve">WIW00003-0 -  Jogo de Pesos Padrão 50mg a 500g - F1 </t>
  </si>
  <si>
    <t>1 DOBRA</t>
  </si>
  <si>
    <t>2 DOBRAS</t>
  </si>
  <si>
    <t>WIW00003-0 - Conjunto de Massas 1 a 200g</t>
  </si>
  <si>
    <t xml:space="preserve">CT-R 2019-0346 GQ </t>
  </si>
  <si>
    <t>20-PONTO</t>
  </si>
  <si>
    <t>WIW00004-0 - Conjunto de Massas 20mg a 200g</t>
  </si>
  <si>
    <t>MA 351_05_19</t>
  </si>
  <si>
    <t>WIW00004-0 - Conjunto de Massas 20mg, 50mg, 100mg e 10g</t>
  </si>
  <si>
    <t>MA 352_05_19</t>
  </si>
  <si>
    <t>WIW00006-0 - Peso Padrão - 5 kg</t>
  </si>
  <si>
    <t>CT-R 2019-0004 TS</t>
  </si>
  <si>
    <t>WIW00009-0 - Conjunto de Massas 5g a 200g</t>
  </si>
  <si>
    <t>CT-R 2019-1158 CL</t>
  </si>
  <si>
    <t>WIW00015-0 Jogo de Pesos Padrão 1mg a 500mg-F1</t>
  </si>
  <si>
    <t>MA 366_02_19</t>
  </si>
  <si>
    <t>MA 367_02_19</t>
  </si>
</sst>
</file>

<file path=xl/styles.xml><?xml version="1.0" encoding="utf-8"?>
<styleSheet xmlns="http://schemas.openxmlformats.org/spreadsheetml/2006/main" xml:space="preserve">
  <numFmts count="17">
    <numFmt numFmtId="164" formatCode="0.0"/>
    <numFmt numFmtId="165" formatCode="mmm\-yy"/>
    <numFmt numFmtId="166" formatCode="0.0000"/>
    <numFmt numFmtId="167" formatCode="0.000"/>
    <numFmt numFmtId="168" formatCode="#,##0.0"/>
    <numFmt numFmtId="169" formatCode="0.00000"/>
    <numFmt numFmtId="170" formatCode="0.00;[Red]0.00"/>
    <numFmt numFmtId="171" formatCode="#,##0.000"/>
    <numFmt numFmtId="172" formatCode="0.000000"/>
    <numFmt numFmtId="173" formatCode="#,##0.0000"/>
    <numFmt numFmtId="174" formatCode="d/m/yy;@"/>
    <numFmt numFmtId="175" formatCode="0.0000000"/>
    <numFmt numFmtId="176" formatCode="[$-416]mmmm\-yy;@"/>
    <numFmt numFmtId="177" formatCode="#,##0.00000"/>
    <numFmt numFmtId="178" formatCode="#,##0.000000"/>
    <numFmt numFmtId="179" formatCode="dd/mm/yy"/>
    <numFmt numFmtId="180" formatCode="[$-416]mmm\-yy;@"/>
  </numFmts>
  <fonts count="49">
    <font>
      <b val="0"/>
      <i val="0"/>
      <strike val="0"/>
      <u val="none"/>
      <sz val="10"/>
      <color rgb="FF000000"/>
      <name val="Arial"/>
    </font>
    <font>
      <b val="0"/>
      <i val="0"/>
      <strike val="0"/>
      <u val="none"/>
      <sz val="10"/>
      <color rgb="FFFFFFFF"/>
      <name val="Arial"/>
    </font>
    <font>
      <b val="1"/>
      <i val="0"/>
      <strike val="0"/>
      <u val="none"/>
      <sz val="8"/>
      <color rgb="FF000000"/>
      <name val="Arial"/>
    </font>
    <font>
      <b val="0"/>
      <i val="0"/>
      <strike val="0"/>
      <u val="none"/>
      <sz val="8"/>
      <color rgb="FFFF0000"/>
      <name val="Arial"/>
    </font>
    <font>
      <b val="1"/>
      <i val="0"/>
      <strike val="0"/>
      <u val="none"/>
      <sz val="10"/>
      <color rgb="FF000000"/>
      <name val="Arial"/>
    </font>
    <font>
      <b val="0"/>
      <i val="0"/>
      <strike val="0"/>
      <u val="none"/>
      <sz val="9"/>
      <color rgb="FF000000"/>
      <name val="Arial"/>
    </font>
    <font>
      <b val="1"/>
      <i val="0"/>
      <strike val="0"/>
      <u val="none"/>
      <sz val="9"/>
      <color rgb="FF000000"/>
      <name val="Arial"/>
    </font>
    <font>
      <b val="0"/>
      <i val="0"/>
      <strike val="0"/>
      <u val="none"/>
      <sz val="11"/>
      <color rgb="FF000000"/>
      <name val="Arial"/>
    </font>
    <font>
      <b val="1"/>
      <i val="0"/>
      <strike val="0"/>
      <u val="none"/>
      <sz val="11"/>
      <color rgb="FF000000"/>
      <name val="Arial"/>
    </font>
    <font>
      <b val="0"/>
      <i val="0"/>
      <strike val="0"/>
      <u val="none"/>
      <sz val="13"/>
      <color rgb="FF000000"/>
      <name val="Arial"/>
    </font>
    <font>
      <b val="0"/>
      <i val="0"/>
      <strike val="0"/>
      <u val="none"/>
      <sz val="12"/>
      <color rgb="FF000000"/>
      <name val="Arial"/>
    </font>
    <font>
      <b val="0"/>
      <i val="0"/>
      <strike val="0"/>
      <u val="none"/>
      <sz val="13"/>
      <color rgb="FFFFFFFF"/>
      <name val="Arial"/>
    </font>
    <font>
      <b val="0"/>
      <i val="0"/>
      <strike val="0"/>
      <u val="none"/>
      <sz val="8"/>
      <color rgb="FFFFFFFF"/>
      <name val="Arial"/>
    </font>
    <font>
      <b val="1"/>
      <i val="1"/>
      <strike val="0"/>
      <u val="none"/>
      <sz val="16"/>
      <color rgb="FF000000"/>
      <name val="Arial"/>
    </font>
    <font>
      <b val="0"/>
      <i val="1"/>
      <strike val="0"/>
      <u val="none"/>
      <sz val="12"/>
      <color rgb="FF000000"/>
      <name val="Arial"/>
    </font>
    <font>
      <b val="1"/>
      <i val="1"/>
      <strike val="0"/>
      <u val="none"/>
      <sz val="12"/>
      <color rgb="FF000000"/>
      <name val="Arial"/>
    </font>
    <font>
      <b val="0"/>
      <i val="0"/>
      <strike val="0"/>
      <u val="none"/>
      <sz val="8"/>
      <color rgb="FF000000"/>
      <name val="Arial"/>
    </font>
    <font>
      <b val="1"/>
      <i val="0"/>
      <strike val="0"/>
      <u val="none"/>
      <sz val="12"/>
      <color rgb="FF000000"/>
      <name val="Arial"/>
    </font>
    <font>
      <b val="1"/>
      <i val="1"/>
      <strike val="0"/>
      <u val="single"/>
      <sz val="12"/>
      <color rgb="FF000000"/>
      <name val="Arial"/>
    </font>
    <font>
      <b val="1"/>
      <i val="0"/>
      <strike val="0"/>
      <u val="none"/>
      <sz val="12"/>
      <color rgb="FF0000FF"/>
      <name val="Arial"/>
    </font>
    <font>
      <b val="1"/>
      <i val="0"/>
      <strike val="0"/>
      <u val="none"/>
      <sz val="16"/>
      <color rgb="FF000000"/>
      <name val="Times New Roman"/>
    </font>
    <font>
      <b val="1"/>
      <i val="0"/>
      <strike val="0"/>
      <u val="none"/>
      <sz val="16"/>
      <color rgb="FF000000"/>
      <name val="Arial"/>
    </font>
    <font>
      <b val="1"/>
      <i val="0"/>
      <strike val="0"/>
      <u val="none"/>
      <sz val="10"/>
      <color rgb="FFC0C0C0"/>
      <name val="Arial"/>
    </font>
    <font>
      <b val="1"/>
      <i val="0"/>
      <strike val="0"/>
      <u val="none"/>
      <sz val="8"/>
      <color rgb="FFC0C0C0"/>
      <name val="Arial"/>
    </font>
    <font>
      <b val="0"/>
      <i val="0"/>
      <strike val="0"/>
      <u val="none"/>
      <sz val="8"/>
      <color rgb="FFC0C0C0"/>
      <name val="Arial"/>
    </font>
    <font>
      <b val="0"/>
      <i val="0"/>
      <strike val="0"/>
      <u val="none"/>
      <sz val="9"/>
      <color rgb="FFC0C0C0"/>
      <name val="Arial"/>
    </font>
    <font>
      <b val="1"/>
      <i val="0"/>
      <strike val="0"/>
      <u val="none"/>
      <sz val="9"/>
      <color rgb="FFC0C0C0"/>
      <name val="Arial"/>
    </font>
    <font>
      <b val="0"/>
      <i val="0"/>
      <strike val="0"/>
      <u val="none"/>
      <sz val="10"/>
      <color rgb="FFC0C0C0"/>
      <name val="Arial"/>
    </font>
    <font>
      <b val="1"/>
      <i val="0"/>
      <strike val="0"/>
      <u val="none"/>
      <sz val="10"/>
      <color rgb="FFFF0000"/>
      <name val="Arial"/>
    </font>
    <font>
      <b val="1"/>
      <i val="1"/>
      <strike val="0"/>
      <u val="none"/>
      <sz val="18"/>
      <color rgb="FF000000"/>
      <name val="Monotype Corsiva"/>
    </font>
    <font>
      <b val="0"/>
      <i val="0"/>
      <strike val="0"/>
      <u val="none"/>
      <sz val="12"/>
      <color rgb="FFFFFFFF"/>
      <name val="Arial"/>
    </font>
    <font>
      <b val="1"/>
      <i val="0"/>
      <strike val="0"/>
      <u val="none"/>
      <sz val="18"/>
      <color rgb="FFFFFFFF"/>
      <name val="Times New Roman"/>
    </font>
    <font>
      <b val="0"/>
      <i val="0"/>
      <strike val="0"/>
      <u val="none"/>
      <sz val="11"/>
      <color rgb="FFFF0000"/>
      <name val="Arial"/>
    </font>
    <font>
      <b val="0"/>
      <i val="1"/>
      <strike val="0"/>
      <u val="none"/>
      <sz val="16"/>
      <color rgb="FF000000"/>
      <name val="Arial"/>
    </font>
    <font>
      <b val="1"/>
      <i val="1"/>
      <strike val="0"/>
      <u val="none"/>
      <sz val="16"/>
      <color rgb="FF000000"/>
      <name val="Monotype Corsiva"/>
    </font>
    <font>
      <b val="1"/>
      <i val="1"/>
      <strike val="0"/>
      <u val="none"/>
      <sz val="16"/>
      <color rgb="FF0000FF"/>
      <name val="Arial"/>
    </font>
    <font>
      <b val="1"/>
      <i val="1"/>
      <strike val="0"/>
      <u val="none"/>
      <sz val="20"/>
      <color rgb="FF000000"/>
      <name val="Monotype Corsiva"/>
    </font>
    <font>
      <b val="1"/>
      <i val="0"/>
      <strike val="0"/>
      <u val="none"/>
      <sz val="9"/>
      <color rgb="FFFFFFFF"/>
      <name val="Arial"/>
    </font>
    <font>
      <b val="1"/>
      <i val="0"/>
      <strike val="0"/>
      <u val="none"/>
      <sz val="20"/>
      <color rgb="FF000000"/>
      <name val="Times New Roman"/>
    </font>
    <font>
      <b val="1"/>
      <i val="0"/>
      <strike val="0"/>
      <u val="none"/>
      <sz val="13"/>
      <color rgb="FF000000"/>
      <name val="Arial"/>
    </font>
    <font>
      <b val="1"/>
      <i val="1"/>
      <strike val="0"/>
      <u val="none"/>
      <sz val="14"/>
      <color rgb="FF0000FF"/>
      <name val="Arial"/>
    </font>
    <font>
      <b val="0"/>
      <i val="0"/>
      <strike val="0"/>
      <u val="none"/>
      <sz val="9"/>
      <color rgb="FF333333"/>
      <name val="Arial"/>
    </font>
    <font>
      <b val="1"/>
      <i val="0"/>
      <strike val="0"/>
      <u val="none"/>
      <sz val="14"/>
      <color rgb="FF0000FF"/>
      <name val="Arial"/>
    </font>
    <font>
      <b val="1"/>
      <i val="0"/>
      <strike val="0"/>
      <u val="none"/>
      <sz val="9"/>
      <color rgb="FFFF0000"/>
      <name val="Arial"/>
    </font>
    <font>
      <b val="1"/>
      <i val="1"/>
      <strike val="0"/>
      <u val="none"/>
      <sz val="22"/>
      <color rgb="FF000000"/>
      <name val="Monotype Corsiva"/>
    </font>
    <font>
      <b val="0"/>
      <i val="0"/>
      <strike val="0"/>
      <u val="none"/>
      <sz val="22"/>
      <color rgb="FF000000"/>
      <name val="Monotype Corsiva"/>
    </font>
    <font>
      <b val="0"/>
      <i val="1"/>
      <strike val="0"/>
      <u val="none"/>
      <sz val="21"/>
      <color rgb="FF000000"/>
      <name val="Monotype Corsiva"/>
    </font>
    <font>
      <b val="0"/>
      <i val="0"/>
      <strike val="0"/>
      <u val="none"/>
      <sz val="21"/>
      <color rgb="FF000000"/>
      <name val="Monotype Corsiva"/>
    </font>
    <font>
      <b val="0"/>
      <i val="0"/>
      <strike val="0"/>
      <u val="none"/>
      <sz val="10"/>
      <color rgb="FF0000FF"/>
      <name val="Arial"/>
    </font>
  </fonts>
  <fills count="12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99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92D050"/>
        <bgColor rgb="FFFFFFFF"/>
      </patternFill>
    </fill>
    <fill>
      <patternFill patternType="solid">
        <fgColor rgb="FFFFC000"/>
        <bgColor rgb="FFFFFFFF"/>
      </patternFill>
    </fill>
    <fill>
      <patternFill patternType="solid">
        <fgColor rgb="FF00B0F0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CCFFCC"/>
        <bgColor rgb="FFFFFFFF"/>
      </patternFill>
    </fill>
  </fills>
  <borders count="91">
    <border/>
    <border>
      <top style="medium">
        <color rgb="FF000000"/>
      </top>
      <bottom style="medium">
        <color rgb="FF000000"/>
      </bottom>
    </border>
    <border>
      <left style="thin">
        <color rgb="FF000000"/>
      </left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top style="medium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bottom style="thin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thin">
        <color rgb="FF000000"/>
      </right>
    </border>
    <border>
      <left style="thin">
        <color rgb="FF000000"/>
      </left>
    </border>
    <border>
      <right style="medium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</border>
    <border>
      <left style="thick">
        <color rgb="FF000000"/>
      </left>
      <right style="thick">
        <color rgb="FF000000"/>
      </right>
      <top style="thin">
        <color rgb="FF000000"/>
      </top>
      <bottom style="thick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</border>
    <border>
      <left style="thick">
        <color rgb="FF000000"/>
      </left>
      <right style="thin">
        <color rgb="FF000000"/>
      </right>
      <top style="thick">
        <color rgb="FF000000"/>
      </top>
    </border>
    <border>
      <left style="thick">
        <color rgb="FF000000"/>
      </left>
      <top style="thick">
        <color rgb="FF000000"/>
      </top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bottom style="thick">
        <color rgb="FF000000"/>
      </bottom>
    </border>
    <border>
      <bottom style="thin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bottom style="medium">
        <color rgb="FF000000"/>
      </bottom>
    </border>
    <border>
      <left style="thin">
        <color rgb="FF000000"/>
      </left>
      <right style="medium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top style="medium">
        <color rgb="FF000000"/>
      </top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right style="thin">
        <color rgb="FF000000"/>
      </right>
      <bottom style="medium">
        <color rgb="FF000000"/>
      </bottom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ck">
        <color rgb="FF000000"/>
      </left>
      <top style="thin">
        <color rgb="FF000000"/>
      </top>
      <bottom style="thin">
        <color rgb="FF000000"/>
      </bottom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</border>
    <border>
      <left style="medium">
        <color rgb="FFFF0000"/>
      </left>
      <top style="medium">
        <color rgb="FFFF0000"/>
      </top>
      <bottom style="medium">
        <color rgb="FFFF0000"/>
      </bottom>
    </border>
    <border>
      <top style="medium">
        <color rgb="FFFF0000"/>
      </top>
      <bottom style="medium">
        <color rgb="FFFF0000"/>
      </bottom>
    </border>
    <border>
      <right style="medium">
        <color rgb="FFFF0000"/>
      </right>
      <top style="medium">
        <color rgb="FFFF0000"/>
      </top>
      <bottom style="medium">
        <color rgb="FFFF0000"/>
      </bottom>
    </border>
  </borders>
  <cellStyleXfs count="1">
    <xf numFmtId="0" fontId="0" fillId="0" borderId="0"/>
  </cellStyleXfs>
  <cellXfs count="103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1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1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1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3" numFmtId="0" fillId="2" borderId="1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2" numFmtId="164" fillId="2" borderId="1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4" numFmtId="164" fillId="2" borderId="1" applyFont="1" applyNumberFormat="1" applyFill="0" applyBorder="1" applyAlignment="1" applyProtection="true">
      <alignment horizontal="left" vertical="center" textRotation="0" wrapText="false" shrinkToFit="false"/>
      <protection hidden="true"/>
    </xf>
    <xf xfId="0" fontId="0" numFmtId="1" fillId="2" borderId="1" applyFont="0" applyNumberFormat="1" applyFill="0" applyBorder="1" applyAlignment="1" applyProtection="true">
      <alignment horizontal="right" vertical="center" textRotation="0" wrapText="false" shrinkToFit="false"/>
      <protection hidden="true"/>
    </xf>
    <xf xfId="0" fontId="0" numFmtId="0" fillId="2" borderId="1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49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5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5" numFmtId="165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5" numFmtId="166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2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3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2" numFmtId="0" fillId="2" borderId="2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6" numFmtId="9" fillId="2" borderId="4" applyFont="1" applyNumberFormat="1" applyFill="0" applyBorder="1" applyAlignment="1" applyProtection="true">
      <alignment horizontal="left" vertical="center" textRotation="0" wrapText="false" shrinkToFit="false"/>
      <protection hidden="true"/>
    </xf>
    <xf xfId="0" fontId="6" numFmtId="0" fillId="2" borderId="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0" numFmtId="164" fillId="2" borderId="1" applyFont="0" applyNumberFormat="1" applyFill="0" applyBorder="1" applyAlignment="1" applyProtection="true">
      <alignment horizontal="right" vertical="center" textRotation="0" wrapText="false" shrinkToFit="false"/>
      <protection hidden="true"/>
    </xf>
    <xf xfId="0" fontId="0" numFmtId="0" fillId="2" borderId="1" applyFont="0" applyNumberFormat="0" applyFill="0" applyBorder="1" applyAlignment="1" applyProtection="true">
      <alignment horizontal="general" vertical="center" textRotation="0" wrapText="false" shrinkToFit="false"/>
      <protection hidden="true"/>
    </xf>
    <xf xfId="0" fontId="2" numFmtId="0" fillId="2" borderId="1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166" fillId="2" borderId="1" applyFont="0" applyNumberFormat="1" applyFill="0" applyBorder="1" applyAlignment="1" applyProtection="true">
      <alignment horizontal="right" vertical="center" textRotation="0" wrapText="false" shrinkToFit="false"/>
      <protection hidden="true"/>
    </xf>
    <xf xfId="0" fontId="0" numFmtId="9" fillId="2" borderId="1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7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4" numFmtId="0" fillId="2" borderId="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166" fillId="2" borderId="6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bottom" textRotation="0" wrapText="false" shrinkToFit="false"/>
      <protection hidden="true"/>
    </xf>
    <xf xfId="0" fontId="4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6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2" fillId="2" borderId="6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8" numFmtId="0" fillId="2" borderId="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8" applyFont="0" applyNumberFormat="0" applyFill="0" applyBorder="1" applyAlignment="1" applyProtection="true">
      <alignment horizontal="general" vertical="center" textRotation="0" wrapText="false" shrinkToFit="false"/>
      <protection hidden="true"/>
    </xf>
    <xf xfId="0" fontId="8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8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8" numFmtId="0" fillId="2" borderId="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8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9" numFmtId="2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5" numFmtId="2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2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9" numFmtId="2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9" numFmtId="2" fillId="2" borderId="9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10" applyFont="0" applyNumberFormat="0" applyFill="0" applyBorder="1" applyAlignment="1" applyProtection="true">
      <alignment horizontal="general" vertical="center" textRotation="0" wrapText="false" shrinkToFit="false"/>
      <protection hidden="true"/>
    </xf>
    <xf xfId="0" fontId="0" numFmtId="0" fillId="2" borderId="11" applyFont="0" applyNumberFormat="0" applyFill="0" applyBorder="1" applyAlignment="1" applyProtection="true">
      <alignment horizontal="general" vertical="center" textRotation="0" wrapText="false" shrinkToFit="false"/>
      <protection hidden="true"/>
    </xf>
    <xf xfId="0" fontId="4" numFmtId="0" fillId="2" borderId="1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0" numFmtId="0" fillId="2" borderId="12" applyFont="0" applyNumberFormat="0" applyFill="0" applyBorder="1" applyAlignment="1" applyProtection="true">
      <alignment horizontal="general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4" numFmtId="0" fillId="2" borderId="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167" fillId="2" borderId="8" applyFont="0" applyNumberFormat="1" applyFill="0" applyBorder="1" applyAlignment="1" applyProtection="true">
      <alignment horizontal="left" vertical="center" textRotation="0" wrapText="false" shrinkToFit="false"/>
      <protection hidden="true"/>
    </xf>
    <xf xfId="0" fontId="0" numFmtId="167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0" numFmtId="167" fillId="2" borderId="9" applyFont="0" applyNumberFormat="1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0" fillId="2" borderId="8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9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8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9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10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11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12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13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6" numFmtId="0" fillId="2" borderId="14" applyFont="1" applyNumberFormat="0" applyFill="0" applyBorder="1" applyAlignment="1">
      <alignment horizontal="left" vertical="center" textRotation="0" wrapText="false" shrinkToFit="false"/>
    </xf>
    <xf xfId="0" fontId="6" numFmtId="0" fillId="2" borderId="15" applyFont="1" applyNumberFormat="0" applyFill="0" applyBorder="1" applyAlignment="1">
      <alignment horizontal="left" vertical="center" textRotation="0" wrapText="false" shrinkToFit="false"/>
    </xf>
    <xf xfId="0" fontId="2" numFmtId="0" fillId="2" borderId="1" applyFont="1" applyNumberFormat="0" applyFill="0" applyBorder="1" applyAlignment="1">
      <alignment horizontal="left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2" numFmtId="0" fillId="2" borderId="1" applyFont="1" applyNumberFormat="0" applyFill="0" applyBorder="1" applyAlignment="1">
      <alignment horizontal="general" vertical="center" textRotation="0" wrapText="false" shrinkToFit="false"/>
    </xf>
    <xf xfId="0" fontId="2" numFmtId="0" fillId="2" borderId="1" applyFont="1" applyNumberFormat="0" applyFill="0" applyBorder="1" applyAlignment="1">
      <alignment horizontal="center" vertical="center" textRotation="0" wrapText="false" shrinkToFit="false"/>
    </xf>
    <xf xfId="0" fontId="6" numFmtId="0" fillId="2" borderId="1" applyFont="1" applyNumberFormat="0" applyFill="0" applyBorder="1" applyAlignment="1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left" vertical="center" textRotation="0" wrapText="false" shrinkToFit="false"/>
    </xf>
    <xf xfId="0" fontId="2" numFmtId="0" fillId="2" borderId="16" applyFont="1" applyNumberFormat="0" applyFill="0" applyBorder="1" applyAlignment="1">
      <alignment horizontal="left" vertical="center" textRotation="0" wrapText="false" shrinkToFit="false"/>
    </xf>
    <xf xfId="0" fontId="2" numFmtId="0" fillId="2" borderId="15" applyFont="1" applyNumberFormat="0" applyFill="0" applyBorder="1" applyAlignment="1">
      <alignment horizontal="left" vertical="center" textRotation="0" wrapText="false" shrinkToFit="false"/>
    </xf>
    <xf xfId="0" fontId="2" numFmtId="0" fillId="2" borderId="17" applyFont="1" applyNumberFormat="0" applyFill="0" applyBorder="1" applyAlignment="1">
      <alignment horizontal="left" vertical="center" textRotation="0" wrapText="false" shrinkToFit="false"/>
    </xf>
    <xf xfId="0" fontId="0" numFmtId="2" fillId="2" borderId="9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1" fillId="2" borderId="6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21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0" numFmtId="0" fillId="2" borderId="22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4" numFmtId="0" fillId="2" borderId="1" applyFont="1" applyNumberFormat="0" applyFill="0" applyBorder="1" applyAlignment="1">
      <alignment horizontal="center" vertical="center" textRotation="0" wrapText="false" shrinkToFit="false"/>
    </xf>
    <xf xfId="0" fontId="6" numFmtId="0" fillId="2" borderId="14" applyFont="1" applyNumberFormat="0" applyFill="0" applyBorder="1" applyAlignment="1">
      <alignment horizontal="general" vertical="center" textRotation="0" wrapText="false" shrinkToFit="false"/>
    </xf>
    <xf xfId="0" fontId="6" numFmtId="0" fillId="2" borderId="14" applyFont="1" applyNumberFormat="0" applyFill="0" applyBorder="1" applyAlignment="1">
      <alignment horizontal="left" vertical="center" textRotation="0" wrapText="false" shrinkToFit="false"/>
    </xf>
    <xf xfId="0" fontId="4" numFmtId="0" fillId="2" borderId="14" applyFont="1" applyNumberFormat="0" applyFill="0" applyBorder="1" applyAlignment="1">
      <alignment horizontal="left" vertical="center" textRotation="0" wrapText="false" shrinkToFit="false"/>
    </xf>
    <xf xfId="0" fontId="6" numFmtId="0" fillId="2" borderId="23" applyFont="1" applyNumberFormat="0" applyFill="0" applyBorder="1" applyAlignment="1">
      <alignment horizontal="general" vertical="center" textRotation="0" wrapText="false" shrinkToFit="false"/>
    </xf>
    <xf xfId="0" fontId="6" numFmtId="0" fillId="2" borderId="13" applyFont="1" applyNumberFormat="0" applyFill="0" applyBorder="1" applyAlignment="1">
      <alignment horizontal="general" vertical="center" textRotation="0" wrapText="false" shrinkToFit="false"/>
    </xf>
    <xf xfId="0" fontId="6" numFmtId="14" fillId="2" borderId="13" applyFont="1" applyNumberFormat="1" applyFill="0" applyBorder="1" applyAlignment="1">
      <alignment horizontal="left" vertical="center" textRotation="0" wrapText="false" shrinkToFit="false"/>
    </xf>
    <xf xfId="0" fontId="2" numFmtId="0" fillId="2" borderId="13" applyFont="1" applyNumberFormat="0" applyFill="0" applyBorder="1" applyAlignment="1">
      <alignment horizontal="left" vertical="center" textRotation="0" wrapText="false" shrinkToFit="false"/>
    </xf>
    <xf xfId="0" fontId="2" numFmtId="0" fillId="2" borderId="24" applyFont="1" applyNumberFormat="0" applyFill="0" applyBorder="1" applyAlignment="1">
      <alignment horizontal="left" vertical="center" textRotation="0" wrapText="false" shrinkToFit="false"/>
    </xf>
    <xf xfId="0" fontId="2" numFmtId="0" fillId="2" borderId="25" applyFont="1" applyNumberFormat="0" applyFill="0" applyBorder="1" applyAlignment="1">
      <alignment horizontal="left" vertical="center" textRotation="0" wrapText="false" shrinkToFit="false"/>
    </xf>
    <xf xfId="0" fontId="6" numFmtId="0" fillId="2" borderId="24" applyFont="1" applyNumberFormat="0" applyFill="0" applyBorder="1" applyAlignment="1">
      <alignment horizontal="left" vertical="center" textRotation="0" wrapText="false" shrinkToFit="false"/>
    </xf>
    <xf xfId="0" fontId="6" numFmtId="0" fillId="2" borderId="26" applyFont="1" applyNumberFormat="0" applyFill="0" applyBorder="1" applyAlignment="1">
      <alignment horizontal="left" vertical="center" textRotation="0" wrapText="false" shrinkToFit="false"/>
    </xf>
    <xf xfId="0" fontId="6" numFmtId="0" fillId="2" borderId="23" applyFont="1" applyNumberFormat="0" applyFill="0" applyBorder="1" applyAlignment="1">
      <alignment horizontal="left" vertical="center" textRotation="0" wrapText="false" shrinkToFit="false"/>
    </xf>
    <xf xfId="0" fontId="6" numFmtId="0" fillId="2" borderId="24" applyFont="1" applyNumberFormat="0" applyFill="0" applyBorder="1" applyAlignment="1">
      <alignment horizontal="left" vertical="center" textRotation="0" wrapText="false" shrinkToFit="false"/>
    </xf>
    <xf xfId="0" fontId="6" numFmtId="0" fillId="2" borderId="27" applyFont="1" applyNumberFormat="0" applyFill="0" applyBorder="1" applyAlignment="1">
      <alignment horizontal="right" vertical="center" textRotation="0" wrapText="false" shrinkToFit="false"/>
    </xf>
    <xf xfId="0" fontId="4" numFmtId="0" fillId="2" borderId="24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5" numFmtId="164" fillId="2" borderId="0" applyFont="1" applyNumberFormat="1" applyFill="0" applyBorder="0" applyAlignment="1" applyProtection="true">
      <alignment horizontal="general" vertical="center" textRotation="0" wrapText="false" shrinkToFit="false"/>
      <protection hidden="true"/>
    </xf>
    <xf xfId="0" fontId="4" numFmtId="0" fillId="2" borderId="28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4" numFmtId="0" fillId="2" borderId="2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3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3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2" fillId="2" borderId="32" applyFont="1" applyNumberFormat="1" applyFill="0" applyBorder="1" applyAlignment="1">
      <alignment horizontal="left" vertical="center" textRotation="0" wrapText="false" shrinkToFit="false"/>
    </xf>
    <xf xfId="0" fontId="2" numFmtId="0" fillId="2" borderId="32" applyFont="1" applyNumberFormat="0" applyFill="0" applyBorder="1" applyAlignment="1">
      <alignment horizontal="left" vertical="center" textRotation="0" wrapText="false" shrinkToFit="false"/>
    </xf>
    <xf xfId="0" fontId="6" numFmtId="0" fillId="2" borderId="2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10" numFmtId="14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1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1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5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11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2" numFmtId="0" fillId="2" borderId="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4" numFmtId="0" fillId="2" borderId="0" applyFont="1" applyNumberFormat="0" applyFill="0" applyBorder="0" applyAlignment="1" applyProtection="true">
      <alignment horizontal="left" vertical="bottom" textRotation="0" wrapText="false" shrinkToFit="false"/>
      <protection hidden="true"/>
    </xf>
    <xf xfId="0" fontId="5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5" numFmtId="168" fillId="3" borderId="33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5" numFmtId="169" fillId="3" borderId="28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14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15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5" numFmtId="2" fillId="2" borderId="0" applyFont="1" applyNumberFormat="1" applyFill="0" applyBorder="0" applyAlignment="1" applyProtection="true">
      <alignment horizontal="left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5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166" fillId="2" borderId="6" applyFont="0" applyNumberFormat="1" applyFill="0" applyBorder="1" applyAlignment="1" applyProtection="true">
      <alignment horizontal="general" vertical="center" textRotation="0" wrapText="false" shrinkToFit="false"/>
      <protection hidden="true"/>
    </xf>
    <xf xfId="0" fontId="5" numFmtId="2" fillId="2" borderId="6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16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16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5" numFmtId="2" fillId="3" borderId="6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170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16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3" numFmtId="2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5" numFmtId="169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34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35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171" fillId="3" borderId="33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5" numFmtId="171" fillId="3" borderId="36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5" numFmtId="171" fillId="3" borderId="37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5" numFmtId="171" fillId="3" borderId="38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5" numFmtId="2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5" numFmtId="166" fillId="2" borderId="0" applyFont="1" applyNumberFormat="1" applyFill="0" applyBorder="0" applyAlignment="1" applyProtection="true">
      <alignment horizontal="general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4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6" numFmtId="9" fillId="2" borderId="0" applyFont="1" applyNumberFormat="1" applyFill="0" applyBorder="0" applyAlignment="1" applyProtection="true">
      <alignment horizontal="left" vertical="center" textRotation="0" wrapText="false" shrinkToFit="false"/>
      <protection hidden="true"/>
    </xf>
    <xf xfId="0" fontId="0" numFmtId="172" fillId="2" borderId="6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7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5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169" fillId="2" borderId="6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17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5" numFmtId="2" fillId="2" borderId="0" applyFont="1" applyNumberFormat="1" applyFill="0" applyBorder="0" applyAlignment="1" applyProtection="true">
      <alignment horizontal="general" vertical="center" textRotation="0" wrapText="false" shrinkToFit="false"/>
      <protection hidden="true"/>
    </xf>
    <xf xfId="0" fontId="0" numFmtId="1" fillId="2" borderId="6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2" fillId="2" borderId="6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164" fillId="2" borderId="6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6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16" numFmtId="164" fillId="2" borderId="6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173" fillId="4" borderId="6" applyFont="0" applyNumberFormat="1" applyFill="1" applyBorder="1" applyAlignment="1" applyProtection="true">
      <alignment horizontal="center" vertical="center" textRotation="0" wrapText="false" shrinkToFit="false"/>
      <protection hidden="true"/>
    </xf>
    <xf xfId="0" fontId="0" numFmtId="164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164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2" fillId="4" borderId="6" applyFont="0" applyNumberFormat="1" applyFill="1" applyBorder="1" applyAlignment="1" applyProtection="true">
      <alignment horizontal="center" vertical="center" textRotation="0" wrapText="false" shrinkToFit="false"/>
      <protection hidden="true"/>
    </xf>
    <xf xfId="0" fontId="6" numFmtId="0" fillId="2" borderId="3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4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4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166" fillId="2" borderId="0" applyFont="0" applyNumberFormat="1" applyFill="0" applyBorder="0" applyAlignment="1" applyProtection="true">
      <alignment horizontal="general" vertical="center" textRotation="0" wrapText="false" shrinkToFit="false"/>
      <protection hidden="true"/>
    </xf>
    <xf xfId="0" fontId="5" numFmtId="1" fillId="2" borderId="33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5" numFmtId="167" fillId="3" borderId="6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8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right" vertical="center" textRotation="0" wrapText="false" shrinkToFit="false"/>
      <protection hidden="true"/>
    </xf>
    <xf xfId="0" fontId="8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9" numFmtId="2" fillId="2" borderId="0" applyFont="1" applyNumberFormat="1" applyFill="0" applyBorder="0" applyAlignment="1" applyProtection="true">
      <alignment horizontal="right" vertical="center" textRotation="0" wrapText="false" shrinkToFit="false"/>
      <protection hidden="true"/>
    </xf>
    <xf xfId="0" fontId="5" numFmtId="164" fillId="2" borderId="0" applyFont="1" applyNumberFormat="1" applyFill="0" applyBorder="0" applyAlignment="1" applyProtection="true">
      <alignment horizontal="right" vertical="center" textRotation="0" wrapText="false" shrinkToFit="false"/>
      <protection hidden="true"/>
    </xf>
    <xf xfId="0" fontId="16" numFmtId="2" fillId="2" borderId="6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5" numFmtId="1" fillId="2" borderId="37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5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5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18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5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19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0" fillId="2" borderId="21" applyFont="0" applyNumberFormat="0" applyFill="0" applyBorder="1" applyAlignment="1" applyProtection="true">
      <alignment horizontal="general" vertical="center" textRotation="0" wrapText="false" shrinkToFit="false"/>
      <protection hidden="true"/>
    </xf>
    <xf xfId="0" fontId="5" numFmtId="168" fillId="3" borderId="37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5" numFmtId="169" fillId="3" borderId="42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20" numFmtId="0" fillId="2" borderId="43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1" numFmtId="0" fillId="2" borderId="44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1" numFmtId="0" fillId="2" borderId="4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7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numFmtId="0" fillId="2" borderId="21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0" numFmtId="0" fillId="2" borderId="21" applyFont="0" applyNumberFormat="0" applyFill="0" applyBorder="1" applyAlignment="0">
      <alignment horizontal="general" vertical="bottom" textRotation="0" wrapText="false" shrinkToFit="false"/>
    </xf>
    <xf xfId="0" fontId="7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4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2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22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22" numFmtId="0" fillId="2" borderId="0" applyFont="1" applyNumberFormat="0" applyFill="0" applyBorder="0" applyAlignment="1" applyProtection="true">
      <alignment horizontal="justify" vertical="center" textRotation="90" wrapText="false" shrinkToFit="false"/>
      <protection hidden="true"/>
    </xf>
    <xf xfId="0" fontId="2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5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25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26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25" numFmtId="165" fillId="2" borderId="0" applyFont="1" applyNumberFormat="1" applyFill="0" applyBorder="0" applyAlignment="1" applyProtection="true">
      <alignment horizontal="general" vertical="center" textRotation="0" wrapText="false" shrinkToFit="false"/>
      <protection hidden="true"/>
    </xf>
    <xf xfId="0" fontId="27" numFmtId="0" fillId="2" borderId="0" applyFont="1" applyNumberFormat="0" applyFill="0" applyBorder="0" applyAlignment="1" applyProtection="true">
      <alignment horizontal="justify" vertical="center" textRotation="90" wrapText="false" shrinkToFit="false"/>
      <protection hidden="true"/>
    </xf>
    <xf xfId="0" fontId="28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bottom" textRotation="0" wrapText="false" shrinkToFit="false"/>
      <protection hidden="true"/>
    </xf>
    <xf xfId="0" fontId="16" numFmtId="172" fillId="2" borderId="0" applyFont="1" applyNumberFormat="1" applyFill="0" applyBorder="0" applyAlignment="0" applyProtection="true">
      <alignment horizontal="general" vertical="bottom" textRotation="0" wrapText="false" shrinkToFit="false"/>
      <protection hidden="true"/>
    </xf>
    <xf xfId="0" fontId="5" numFmtId="168" fillId="3" borderId="29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6" numFmtId="0" fillId="2" borderId="22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6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1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4" numFmtId="0" fillId="2" borderId="4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6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47" applyFont="0" applyNumberFormat="0" applyFill="0" applyBorder="1" applyAlignment="1" applyProtection="true">
      <alignment horizontal="right" vertical="center" textRotation="0" wrapText="false" shrinkToFit="false"/>
      <protection hidden="true"/>
    </xf>
    <xf xfId="0" fontId="29" numFmtId="0" fillId="5" borderId="6" applyFont="1" applyNumberFormat="0" applyFill="1" applyBorder="1" applyAlignment="1" applyProtection="true">
      <alignment horizontal="center" vertical="bottom" textRotation="0" wrapText="false" shrinkToFit="false"/>
      <protection locked="false" hidden="true"/>
    </xf>
    <xf xfId="0" fontId="0" numFmtId="0" fillId="2" borderId="8" applyFont="0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2" fillId="2" borderId="22" applyFont="1" applyNumberFormat="1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48" applyFont="0" applyNumberFormat="0" applyFill="0" applyBorder="1" applyAlignment="1" applyProtection="true">
      <alignment horizontal="general" vertical="center" textRotation="0" wrapText="false" shrinkToFit="false"/>
      <protection hidden="true"/>
    </xf>
    <xf xfId="0" fontId="5" numFmtId="0" fillId="2" borderId="8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0" numFmtId="0" fillId="2" borderId="9" applyFont="0" applyNumberFormat="0" applyFill="0" applyBorder="1" applyAlignment="1" applyProtection="true">
      <alignment horizontal="general" vertical="center" textRotation="0" wrapText="false" shrinkToFit="false"/>
      <protection hidden="true"/>
    </xf>
    <xf xfId="0" fontId="0" numFmtId="166" fillId="2" borderId="33" applyFont="0" applyNumberFormat="1" applyFill="0" applyBorder="1" applyAlignment="1" applyProtection="true">
      <alignment horizontal="general" vertical="center" textRotation="0" wrapText="false" shrinkToFit="false"/>
      <protection hidden="true"/>
    </xf>
    <xf xfId="0" fontId="0" numFmtId="0" fillId="2" borderId="9" applyFont="0" applyNumberFormat="0" applyFill="0" applyBorder="1" applyAlignment="1" applyProtection="true">
      <alignment horizontal="general" vertical="center" textRotation="0" wrapText="false" shrinkToFit="false"/>
      <protection hidden="true"/>
    </xf>
    <xf xfId="0" fontId="0" numFmtId="166" fillId="2" borderId="37" applyFont="0" applyNumberFormat="1" applyFill="0" applyBorder="1" applyAlignment="1" applyProtection="true">
      <alignment horizontal="general" vertical="center" textRotation="0" wrapText="false" shrinkToFit="false"/>
      <protection hidden="true"/>
    </xf>
    <xf xfId="0" fontId="5" numFmtId="2" fillId="3" borderId="49" applyFont="1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2" borderId="12" applyFont="0" applyNumberFormat="0" applyFill="0" applyBorder="1" applyAlignment="1" applyProtection="true">
      <alignment horizontal="general" vertical="center" textRotation="0" wrapText="false" shrinkToFit="false"/>
      <protection hidden="true"/>
    </xf>
    <xf xfId="0" fontId="5" numFmtId="171" fillId="3" borderId="39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16" numFmtId="0" fillId="2" borderId="0" applyFont="1" applyNumberFormat="0" applyFill="0" applyBorder="0" applyAlignment="1">
      <alignment horizontal="general" vertical="center" textRotation="0" wrapText="false" shrinkToFit="false"/>
    </xf>
    <xf xfId="0" fontId="16" numFmtId="0" fillId="2" borderId="9" applyFont="1" applyNumberFormat="0" applyFill="0" applyBorder="1" applyAlignment="1">
      <alignment horizontal="general" vertical="center" textRotation="0" wrapText="false" shrinkToFit="false"/>
    </xf>
    <xf xfId="0" fontId="0" numFmtId="0" fillId="6" borderId="9" applyFont="0" applyNumberFormat="0" applyFill="1" applyBorder="1" applyAlignment="1">
      <alignment horizontal="left" vertical="center" textRotation="0" wrapText="false" shrinkToFit="false"/>
    </xf>
    <xf xfId="0" fontId="0" numFmtId="0" fillId="2" borderId="6" applyFont="0" applyNumberFormat="0" applyFill="0" applyBorder="1" applyAlignment="1" applyProtection="true">
      <alignment horizontal="center" vertical="center" textRotation="0" wrapText="true" shrinkToFit="false"/>
      <protection locked="false"/>
    </xf>
    <xf xfId="0" fontId="5" numFmtId="167" fillId="3" borderId="28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5" numFmtId="167" fillId="3" borderId="49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5" numFmtId="167" fillId="3" borderId="42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5" numFmtId="0" fillId="2" borderId="10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16" numFmtId="166" fillId="2" borderId="12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49" fillId="5" borderId="12" applyFont="0" applyNumberFormat="1" applyFill="1" applyBorder="1" applyAlignment="1" applyProtection="true">
      <alignment horizontal="left" vertical="center" textRotation="0" wrapText="false" shrinkToFit="false"/>
      <protection locked="false" hidden="true"/>
    </xf>
    <xf xfId="0" fontId="0" numFmtId="49" fillId="5" borderId="12" applyFont="0" applyNumberFormat="1" applyFill="1" applyBorder="1" applyAlignment="1" applyProtection="true">
      <alignment horizontal="left" vertical="center" textRotation="0" wrapText="false" shrinkToFit="false"/>
      <protection locked="false" hidden="true"/>
    </xf>
    <xf xfId="0" fontId="0" numFmtId="49" fillId="5" borderId="11" applyFont="0" applyNumberFormat="1" applyFill="1" applyBorder="1" applyAlignment="1" applyProtection="true">
      <alignment horizontal="left" vertical="center" textRotation="0" wrapText="false" shrinkToFit="false"/>
      <protection locked="false" hidden="true"/>
    </xf>
    <xf xfId="0" fontId="16" numFmtId="0" fillId="2" borderId="0" applyFont="1" applyNumberFormat="0" applyFill="0" applyBorder="0" applyAlignment="1" applyProtection="true">
      <alignment horizontal="left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0" fillId="2" borderId="50" applyFont="0" applyNumberFormat="0" applyFill="0" applyBorder="1" applyAlignment="1" applyProtection="true">
      <alignment horizontal="general" vertical="center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0" fillId="2" borderId="8" applyFont="0" applyNumberFormat="0" applyFill="0" applyBorder="1" applyAlignment="1" applyProtection="true">
      <alignment horizontal="general" vertical="center" textRotation="0" wrapText="false" shrinkToFit="false"/>
      <protection locked="false"/>
    </xf>
    <xf xfId="0" fontId="6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164" fillId="2" borderId="0" applyFont="0" applyNumberFormat="1" applyFill="0" applyBorder="0" applyAlignment="1" applyProtection="true">
      <alignment horizontal="righ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right" vertical="center" textRotation="0" wrapText="false" shrinkToFit="false"/>
      <protection hidden="true"/>
    </xf>
    <xf xfId="0" fontId="0" numFmtId="1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167" fillId="2" borderId="0" applyFont="0" applyNumberFormat="1" applyFill="0" applyBorder="0" applyAlignment="1" applyProtection="true">
      <alignment horizontal="general" vertical="center" textRotation="0" wrapText="false" shrinkToFit="false"/>
      <protection hidden="true"/>
    </xf>
    <xf xfId="0" fontId="30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31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32" numFmtId="0" fillId="2" borderId="0" applyFont="1" applyNumberFormat="0" applyFill="0" applyBorder="0" applyAlignment="1" applyProtection="true">
      <alignment horizontal="right" vertical="center" textRotation="0" wrapText="true" shrinkToFit="false"/>
      <protection hidden="true"/>
    </xf>
    <xf xfId="0" fontId="0" numFmtId="49" fillId="2" borderId="0" applyFont="0" applyNumberFormat="1" applyFill="0" applyBorder="0" applyAlignment="1" applyProtection="true">
      <alignment horizontal="general" vertical="center" textRotation="0" wrapText="false" shrinkToFit="false"/>
      <protection hidden="true"/>
    </xf>
    <xf xfId="0" fontId="6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33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34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0" numFmtId="174" fillId="2" borderId="0" applyFont="0" applyNumberFormat="1" applyFill="0" applyBorder="0" applyAlignment="0" applyProtection="true">
      <alignment horizontal="general" vertical="bottom" textRotation="0" wrapText="false" shrinkToFit="false"/>
      <protection hidden="true"/>
    </xf>
    <xf xfId="0" fontId="35" numFmtId="0" fillId="2" borderId="23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6" numFmtId="0" fillId="2" borderId="2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4" fillId="2" borderId="0" applyFont="0" applyNumberFormat="1" applyFill="0" applyBorder="0" applyAlignment="1" applyProtection="true">
      <alignment horizontal="center" vertical="center" textRotation="0" wrapText="false" shrinkToFit="false"/>
      <protection locked="false" hidden="true"/>
    </xf>
    <xf xfId="0" fontId="4" numFmtId="0" fillId="2" borderId="0" applyFont="1" applyNumberFormat="0" applyFill="0" applyBorder="0" applyAlignment="1" applyProtection="true">
      <alignment horizontal="center" vertical="top" textRotation="0" wrapText="true" shrinkToFit="false"/>
      <protection hidden="true"/>
    </xf>
    <xf xfId="0" fontId="0" numFmtId="164" fillId="2" borderId="0" applyFont="0" applyNumberFormat="1" applyFill="0" applyBorder="0" applyAlignment="1" applyProtection="true">
      <alignment horizontal="right" vertical="center" textRotation="0" wrapText="false" shrinkToFit="false"/>
      <protection hidden="true"/>
    </xf>
    <xf xfId="0" fontId="0" numFmtId="164" fillId="2" borderId="0" applyFont="0" applyNumberFormat="1" applyFill="0" applyBorder="0" applyAlignment="1" applyProtection="true">
      <alignment horizontal="right" vertical="center" textRotation="0" wrapText="false" shrinkToFit="false"/>
      <protection hidden="true"/>
    </xf>
    <xf xfId="0" fontId="17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36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6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5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1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168" fillId="2" borderId="0" applyFont="0" applyNumberFormat="1" applyFill="0" applyBorder="0" applyAlignment="1" applyProtection="true">
      <alignment horizontal="center" vertical="center" textRotation="0" wrapText="false" shrinkToFit="false"/>
      <protection locked="false" hidden="true"/>
    </xf>
    <xf xfId="0" fontId="2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0" numFmtId="14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6" numFmtId="14" fillId="2" borderId="0" applyFont="1" applyNumberFormat="1" applyFill="0" applyBorder="0" applyAlignment="1" applyProtection="true">
      <alignment horizontal="right" vertical="center" textRotation="0" wrapText="false" shrinkToFit="false"/>
      <protection hidden="true"/>
    </xf>
    <xf xfId="0" fontId="4" numFmtId="14" fillId="2" borderId="0" applyFont="1" applyNumberFormat="1" applyFill="0" applyBorder="0" applyAlignment="1" applyProtection="true">
      <alignment horizontal="right" vertical="center" textRotation="0" wrapText="false" shrinkToFit="false"/>
      <protection hidden="true"/>
    </xf>
    <xf xfId="0" fontId="17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4" numFmtId="2" fillId="2" borderId="0" applyFont="1" applyNumberFormat="1" applyFill="0" applyBorder="0" applyAlignment="1" applyProtection="true">
      <alignment horizontal="right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top" textRotation="0" wrapText="false" shrinkToFit="false"/>
      <protection hidden="true"/>
    </xf>
    <xf xfId="0" fontId="0" numFmtId="173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8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5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1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37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1" numFmtId="14" fillId="2" borderId="0" applyFont="1" applyNumberFormat="1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15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5" numFmtId="2" fillId="3" borderId="0" applyFont="1" applyNumberFormat="1" applyFill="1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169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5" numFmtId="169" fillId="3" borderId="16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16" quotePrefix="1" numFmtId="172" fillId="5" borderId="26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16" numFmtId="172" fillId="5" borderId="40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16" numFmtId="172" fillId="5" borderId="51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5" numFmtId="169" fillId="3" borderId="15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16" numFmtId="172" fillId="5" borderId="24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16" numFmtId="172" fillId="5" borderId="6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16" numFmtId="172" fillId="5" borderId="52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16" numFmtId="172" fillId="5" borderId="33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16" numFmtId="172" fillId="2" borderId="6" applyFont="1" applyNumberFormat="1" applyFill="0" applyBorder="1" applyAlignment="1" applyProtection="true">
      <alignment horizontal="general" vertical="center" textRotation="0" wrapText="true" shrinkToFit="false"/>
      <protection locked="false"/>
    </xf>
    <xf xfId="0" fontId="16" numFmtId="172" fillId="2" borderId="28" applyFont="1" applyNumberFormat="1" applyFill="0" applyBorder="1" applyAlignment="1" applyProtection="true">
      <alignment horizontal="center" vertical="center" textRotation="0" wrapText="false" shrinkToFit="false"/>
      <protection locked="false"/>
    </xf>
    <xf xfId="0" fontId="16" numFmtId="172" fillId="5" borderId="29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16" numFmtId="172" fillId="2" borderId="5" applyFont="1" applyNumberFormat="1" applyFill="0" applyBorder="1" applyAlignment="1" applyProtection="true">
      <alignment horizontal="general" vertical="center" textRotation="0" wrapText="true" shrinkToFit="false"/>
      <protection locked="false"/>
    </xf>
    <xf xfId="0" fontId="16" numFmtId="172" fillId="2" borderId="19" applyFont="1" applyNumberFormat="1" applyFill="0" applyBorder="1" applyAlignment="1" applyProtection="true">
      <alignment horizontal="center" vertical="center" textRotation="0" wrapText="false" shrinkToFit="false"/>
      <protection locked="false"/>
    </xf>
    <xf xfId="0" fontId="5" numFmtId="169" fillId="3" borderId="17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16" numFmtId="172" fillId="5" borderId="37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16" numFmtId="172" fillId="2" borderId="49" applyFont="1" applyNumberFormat="1" applyFill="0" applyBorder="1" applyAlignment="1" applyProtection="true">
      <alignment horizontal="general" vertical="center" textRotation="0" wrapText="true" shrinkToFit="false"/>
      <protection locked="false"/>
    </xf>
    <xf xfId="0" fontId="16" numFmtId="172" fillId="2" borderId="42" applyFont="1" applyNumberFormat="1" applyFill="0" applyBorder="1" applyAlignment="1" applyProtection="true">
      <alignment horizontal="center" vertical="center" textRotation="0" wrapText="false" shrinkToFit="false"/>
      <protection locked="false"/>
    </xf>
    <xf xfId="0" fontId="5" numFmtId="169" fillId="3" borderId="27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167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6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38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173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5" numFmtId="168" fillId="3" borderId="30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5" numFmtId="169" fillId="3" borderId="20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0" numFmtId="0" fillId="2" borderId="53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54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55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1" fillId="2" borderId="55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2" fillId="2" borderId="56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164" fillId="2" borderId="56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56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2" fillId="4" borderId="57" applyFont="0" applyNumberFormat="1" applyFill="1" applyBorder="1" applyAlignment="1" applyProtection="true">
      <alignment horizontal="center" vertical="center" textRotation="0" wrapText="false" shrinkToFit="false"/>
      <protection hidden="true"/>
    </xf>
    <xf xfId="0" fontId="0" numFmtId="173" fillId="4" borderId="15" applyFont="0" applyNumberFormat="1" applyFill="1" applyBorder="1" applyAlignment="1" applyProtection="true">
      <alignment horizontal="center" vertical="center" textRotation="0" wrapText="false" shrinkToFit="false"/>
      <protection hidden="true"/>
    </xf>
    <xf xfId="0" fontId="16" numFmtId="164" fillId="2" borderId="58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164" fillId="2" borderId="59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164" fillId="2" borderId="60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general" vertical="top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5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5" numFmtId="1" fillId="5" borderId="61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39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6" numFmtId="0" fillId="2" borderId="0" applyFont="1" applyNumberFormat="0" applyFill="0" applyBorder="0" applyAlignment="1" applyProtection="true">
      <alignment horizontal="justify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1" numFmtId="175" fillId="2" borderId="0" applyFont="1" applyNumberFormat="1" applyFill="0" applyBorder="0" applyAlignment="1" applyProtection="true">
      <alignment horizontal="general" vertical="center" textRotation="0" wrapText="false" shrinkToFit="false"/>
      <protection hidden="true"/>
    </xf>
    <xf xfId="0" fontId="16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6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6" numFmtId="0" fillId="2" borderId="0" applyFont="1" applyNumberFormat="0" applyFill="0" applyBorder="0" applyAlignment="1" applyProtection="true">
      <alignment horizontal="right" vertical="center" textRotation="0" wrapText="false" shrinkToFit="false"/>
      <protection locked="false"/>
    </xf>
    <xf xfId="0" fontId="5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176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6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4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5" numFmtId="165" fillId="2" borderId="0" applyFont="1" applyNumberFormat="1" applyFill="0" applyBorder="0" applyAlignment="1" applyProtection="true">
      <alignment horizontal="left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2" numFmtId="164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4" numFmtId="164" fillId="2" borderId="0" applyFont="1" applyNumberFormat="1" applyFill="0" applyBorder="0" applyAlignment="1" applyProtection="true">
      <alignment horizontal="left" vertical="center" textRotation="0" wrapText="false" shrinkToFit="false"/>
      <protection hidden="true"/>
    </xf>
    <xf xfId="0" fontId="0" numFmtId="1" fillId="2" borderId="0" applyFont="0" applyNumberFormat="1" applyFill="0" applyBorder="0" applyAlignment="1" applyProtection="true">
      <alignment horizontal="righ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177" fillId="2" borderId="0" applyFont="0" applyNumberFormat="1" applyFill="0" applyBorder="0" applyAlignment="1" applyProtection="true">
      <alignment horizontal="general" vertical="center" textRotation="0" wrapText="false" shrinkToFit="false"/>
      <protection hidden="true"/>
    </xf>
    <xf xfId="0" fontId="0" numFmtId="178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177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locked="false"/>
    </xf>
    <xf xfId="0" fontId="5" numFmtId="0" fillId="5" borderId="61" applyFont="1" applyNumberFormat="0" applyFill="1" applyBorder="1" applyAlignment="1" applyProtection="true">
      <alignment horizontal="left" vertical="center" textRotation="0" wrapText="false" shrinkToFit="false"/>
      <protection locked="false"/>
    </xf>
    <xf xfId="0" fontId="7" numFmtId="4" fillId="5" borderId="28" applyFont="1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7" numFmtId="171" fillId="5" borderId="24" applyFont="1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169" fillId="5" borderId="33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69" fillId="5" borderId="61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69" fillId="5" borderId="28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69" fillId="5" borderId="37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69" fillId="5" borderId="62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69" fillId="5" borderId="42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16" numFmtId="0" fillId="2" borderId="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0" numFmtId="176" fillId="2" borderId="6" applyFont="0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2" borderId="6" applyFont="0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0" numFmtId="1" fillId="7" borderId="28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64" fillId="5" borderId="3" applyFont="0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164" fillId="5" borderId="1" applyFont="0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10" numFmtId="0" fillId="5" borderId="0" applyFont="1" applyNumberFormat="0" applyFill="1" applyBorder="0" applyAlignment="1" applyProtection="true">
      <alignment horizontal="center" vertical="center" textRotation="0" wrapText="false" shrinkToFit="false"/>
      <protection locked="false" hidden="true"/>
    </xf>
    <xf xfId="0" fontId="0" numFmtId="0" fillId="5" borderId="0" applyFont="0" applyNumberFormat="0" applyFill="1" applyBorder="0" applyAlignment="1" applyProtection="true">
      <alignment horizontal="center" vertical="center" textRotation="0" wrapText="false" shrinkToFit="false"/>
      <protection locked="false"/>
    </xf>
    <xf xfId="0" fontId="0" numFmtId="0" fillId="5" borderId="1" applyFont="0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7" numFmtId="4" fillId="5" borderId="24" applyFont="1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4" fillId="5" borderId="33" applyFont="0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4" fillId="5" borderId="61" applyFont="0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4" fillId="5" borderId="28" applyFont="0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7" numFmtId="171" fillId="5" borderId="28" applyFont="1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7" numFmtId="171" fillId="5" borderId="25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5" borderId="37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5" borderId="62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5" borderId="42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1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25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5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25" numFmtId="0" fillId="2" borderId="6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27" numFmtId="165" fillId="2" borderId="63" applyFont="1" applyNumberFormat="1" applyFill="0" applyBorder="1" applyAlignment="1" applyProtection="true">
      <alignment horizontal="general" vertical="center" textRotation="0" wrapText="false" shrinkToFit="false"/>
      <protection hidden="true"/>
    </xf>
    <xf xfId="0" fontId="25" numFmtId="0" fillId="2" borderId="63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27" numFmtId="0" fillId="2" borderId="6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25" numFmtId="166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25" numFmtId="0" fillId="2" borderId="64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0" numFmtId="179" fillId="2" borderId="6" applyFont="0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0" numFmtId="164" fillId="2" borderId="0" applyFont="0" applyNumberFormat="1" applyFill="0" applyBorder="0" applyAlignment="1" applyProtection="true">
      <alignment horizontal="center" vertical="center" textRotation="0" wrapText="false" shrinkToFit="false"/>
      <protection locked="fals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locked="false"/>
    </xf>
    <xf xfId="0" fontId="4" numFmtId="0" fillId="2" borderId="0" applyFont="1" applyNumberFormat="0" applyFill="0" applyBorder="0" applyAlignment="1" applyProtection="true">
      <alignment horizontal="left" vertical="center" textRotation="0" wrapText="false" shrinkToFit="false"/>
      <protection locked="false"/>
    </xf>
    <xf xfId="0" fontId="8" numFmtId="0" fillId="2" borderId="0" applyFont="1" applyNumberFormat="0" applyFill="0" applyBorder="0" applyAlignment="1" applyProtection="true">
      <alignment horizontal="center" vertical="center" textRotation="0" wrapText="false" shrinkToFit="false"/>
      <protection locked="false"/>
    </xf>
    <xf xfId="0" fontId="0" numFmtId="2" fillId="2" borderId="0" applyFont="0" applyNumberFormat="1" applyFill="0" applyBorder="0" applyAlignment="1" applyProtection="true">
      <alignment horizontal="center" vertical="center" textRotation="0" wrapText="false" shrinkToFit="false"/>
      <protection locked="false"/>
    </xf>
    <xf xfId="0" fontId="9" numFmtId="2" fillId="2" borderId="0" applyFont="1" applyNumberFormat="1" applyFill="0" applyBorder="0" applyAlignment="1" applyProtection="true">
      <alignment horizontal="center" vertical="center" textRotation="0" wrapText="false" shrinkToFit="false"/>
      <protection locked="false"/>
    </xf>
    <xf xfId="0" fontId="0" numFmtId="14" fillId="2" borderId="0" applyFont="0" applyNumberFormat="1" applyFill="0" applyBorder="0" applyAlignment="0" applyProtection="true">
      <alignment horizontal="general" vertical="bottom" textRotation="0" wrapText="false" shrinkToFit="false"/>
      <protection hidden="true"/>
    </xf>
    <xf xfId="0" fontId="0" numFmtId="175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locked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locked="false"/>
    </xf>
    <xf xfId="0" fontId="0" numFmtId="0" fillId="2" borderId="39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40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40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3" fillId="8" borderId="40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7" borderId="40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9" borderId="40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40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6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0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33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6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6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3" fillId="8" borderId="7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7" borderId="6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9" borderId="6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6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5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8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3" fillId="8" borderId="6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37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49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3" fillId="8" borderId="49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7" borderId="49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9" borderId="49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49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32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49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42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39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40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3" fillId="2" borderId="40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40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41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65" applyFont="0" applyNumberFormat="0" applyFill="0" applyBorder="1" applyAlignment="1" applyProtection="true">
      <alignment horizontal="left" vertical="center" textRotation="0" wrapText="false" shrinkToFit="false"/>
      <protection locked="false"/>
    </xf>
    <xf xfId="0" fontId="0" numFmtId="0" fillId="2" borderId="1" applyFont="0" applyNumberFormat="0" applyFill="0" applyBorder="1" applyAlignment="1" applyProtection="true">
      <alignment horizontal="left" vertical="center" textRotation="0" wrapText="false" shrinkToFit="false"/>
      <protection locked="false"/>
    </xf>
    <xf xfId="0" fontId="0" numFmtId="0" fillId="2" borderId="4" applyFont="0" applyNumberFormat="0" applyFill="0" applyBorder="1" applyAlignment="1" applyProtection="true">
      <alignment horizontal="left" vertical="center" textRotation="0" wrapText="false" shrinkToFit="false"/>
      <protection locked="false"/>
    </xf>
    <xf xfId="0" fontId="0" numFmtId="0" fillId="10" borderId="7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3" fillId="2" borderId="7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7" borderId="7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9" borderId="7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8" borderId="27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7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20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3" fillId="2" borderId="6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7" borderId="6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6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28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6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7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7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49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3" fillId="2" borderId="49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7" borderId="49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49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42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30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3" fillId="2" borderId="7" applyFont="0" applyNumberFormat="1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10" borderId="7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27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2" borderId="20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2" borderId="33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6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6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3" fillId="2" borderId="6" applyFont="0" applyNumberFormat="1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10" borderId="6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15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2" borderId="28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2" borderId="37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49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49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3" fillId="2" borderId="49" applyFont="0" applyNumberFormat="1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10" borderId="49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32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2" borderId="42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locked="false"/>
    </xf>
    <xf xfId="0" fontId="0" numFmtId="0" fillId="2" borderId="30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66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67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67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3" fillId="2" borderId="67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7" borderId="67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9" borderId="67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67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68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50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67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69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0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1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1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3" fillId="2" borderId="71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7" borderId="71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9" borderId="71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71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50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71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72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3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4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4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3" fillId="2" borderId="74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7" borderId="74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9" borderId="74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74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5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74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76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40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2" borderId="40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7" borderId="40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9" borderId="40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10" borderId="40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167" fillId="2" borderId="6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6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2" borderId="41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2" borderId="33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6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7" borderId="6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9" borderId="6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10" borderId="6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15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quotePrefix="1" numFmtId="0" fillId="7" borderId="6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167" fillId="2" borderId="5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72" fillId="9" borderId="6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167" fillId="2" borderId="7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37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3" fillId="2" borderId="40" applyFont="0" applyNumberFormat="1" applyFill="0" applyBorder="1" applyAlignment="1" applyProtection="true">
      <alignment horizontal="center" vertical="bottom" textRotation="0" wrapText="false" shrinkToFit="false"/>
      <protection locked="false"/>
    </xf>
    <xf xfId="0" fontId="0" numFmtId="169" fillId="7" borderId="40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169" fillId="9" borderId="40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30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169" fillId="7" borderId="6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169" fillId="9" borderId="6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quotePrefix="1" numFmtId="169" fillId="7" borderId="6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7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3" fillId="2" borderId="7" applyFont="0" applyNumberFormat="1" applyFill="0" applyBorder="1" applyAlignment="1" applyProtection="true">
      <alignment horizontal="center" vertical="bottom" textRotation="0" wrapText="false" shrinkToFit="false"/>
      <protection locked="false"/>
    </xf>
    <xf xfId="0" fontId="0" quotePrefix="1" numFmtId="167" fillId="7" borderId="7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167" fillId="9" borderId="7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10" borderId="7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27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3" fillId="2" borderId="6" applyFont="0" applyNumberFormat="1" applyFill="0" applyBorder="1" applyAlignment="1" applyProtection="true">
      <alignment horizontal="center" vertical="bottom" textRotation="0" wrapText="false" shrinkToFit="false"/>
      <protection locked="false"/>
    </xf>
    <xf xfId="0" fontId="0" numFmtId="167" fillId="7" borderId="6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167" fillId="9" borderId="6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locked="false"/>
    </xf>
    <xf xfId="0" fontId="0" numFmtId="164" fillId="7" borderId="7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164" fillId="9" borderId="7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3" fillId="8" borderId="6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164" fillId="7" borderId="6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164" fillId="9" borderId="6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6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2" borderId="40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8" borderId="40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172" fillId="9" borderId="7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8" borderId="7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7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6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167" fillId="8" borderId="6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8" borderId="6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172" fillId="9" borderId="6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7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quotePrefix="1" numFmtId="0" fillId="7" borderId="7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7" borderId="6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169" fillId="9" borderId="6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8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9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quotePrefix="1" numFmtId="166" fillId="7" borderId="7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169" fillId="9" borderId="7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166" fillId="9" borderId="6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166" fillId="9" borderId="6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77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3" fillId="2" borderId="77" applyFont="0" applyNumberFormat="1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7" borderId="77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77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166" fillId="9" borderId="77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10" borderId="77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47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17" fillId="2" borderId="5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39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2" borderId="40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175" fillId="7" borderId="40" applyFont="0" applyNumberFormat="1" applyFill="1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41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10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11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12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33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175" fillId="7" borderId="6" applyFont="0" applyNumberFormat="1" applyFill="1" applyBorder="1" applyAlignment="0" applyProtection="true">
      <alignment horizontal="general" vertical="bottom" textRotation="0" wrapText="false" shrinkToFit="false"/>
      <protection locked="false"/>
    </xf>
    <xf xfId="0" fontId="0" numFmtId="172" fillId="9" borderId="7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28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172" fillId="7" borderId="6" applyFont="0" applyNumberFormat="1" applyFill="1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49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172" fillId="7" borderId="49" applyFont="0" applyNumberFormat="1" applyFill="1" applyBorder="1" applyAlignment="0" applyProtection="true">
      <alignment horizontal="general" vertical="bottom" textRotation="0" wrapText="false" shrinkToFit="false"/>
      <protection locked="false"/>
    </xf>
    <xf xfId="0" fontId="0" numFmtId="169" fillId="9" borderId="74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10" borderId="49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32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2" borderId="42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169" fillId="2" borderId="0" applyFont="0" applyNumberFormat="1" applyFill="0" applyBorder="0" applyAlignment="0" applyProtection="true">
      <alignment horizontal="general" vertical="bottom" textRotation="0" wrapText="false" shrinkToFit="false"/>
      <protection locked="false"/>
    </xf>
    <xf xfId="0" fontId="0" numFmtId="166" fillId="7" borderId="6" applyFont="0" applyNumberFormat="1" applyFill="1" applyBorder="1" applyAlignment="0" applyProtection="true">
      <alignment horizontal="general" vertical="bottom" textRotation="0" wrapText="false" shrinkToFit="false"/>
      <protection locked="false"/>
    </xf>
    <xf xfId="0" fontId="0" numFmtId="166" fillId="9" borderId="7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167" fillId="7" borderId="6" applyFont="0" applyNumberFormat="1" applyFill="1" applyBorder="1" applyAlignment="0" applyProtection="true">
      <alignment horizontal="general" vertical="bottom" textRotation="0" wrapText="false" shrinkToFit="false"/>
      <protection locked="false"/>
    </xf>
    <xf xfId="0" fontId="0" numFmtId="166" fillId="9" borderId="7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7" borderId="40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169" fillId="7" borderId="6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2" fillId="7" borderId="6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39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2" fillId="7" borderId="40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2" fillId="8" borderId="40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5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2" fillId="7" borderId="6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2" fillId="8" borderId="7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17" fillId="2" borderId="77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5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2" fillId="7" borderId="49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2" fillId="8" borderId="77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10" borderId="5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5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7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2" borderId="19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172" fillId="7" borderId="40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72" fillId="9" borderId="40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67" fillId="2" borderId="40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72" fillId="7" borderId="6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5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172" fillId="7" borderId="49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72" fillId="9" borderId="49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67" fillId="2" borderId="49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27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15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15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3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32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8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28" numFmtId="17" fillId="2" borderId="78" applyFont="1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61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28" numFmtId="17" fillId="2" borderId="61" applyFont="1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67" fillId="7" borderId="6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locked="false"/>
    </xf>
    <xf xfId="0" fontId="0" numFmtId="0" fillId="2" borderId="41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180" fillId="2" borderId="79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80" fillId="2" borderId="36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80" fillId="2" borderId="38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67" fillId="7" borderId="40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67" fillId="9" borderId="40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" fillId="8" borderId="40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67" fillId="9" borderId="6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" fillId="8" borderId="6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" fillId="2" borderId="6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67" fillId="7" borderId="49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67" fillId="9" borderId="49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" fillId="2" borderId="49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0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2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43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2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7" borderId="77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41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8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42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66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69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180" fillId="2" borderId="43" applyFont="0" applyNumberFormat="1" applyFill="0" applyBorder="1" applyAlignment="1" applyProtection="true">
      <alignment horizontal="general" vertical="center" textRotation="0" wrapText="false" shrinkToFit="false"/>
      <protection locked="false"/>
    </xf>
    <xf xfId="0" fontId="0" numFmtId="166" fillId="7" borderId="6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71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8" borderId="71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8" borderId="49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80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77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10" borderId="77" applyFont="0" applyNumberFormat="0" applyFill="1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47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80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77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47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77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10" borderId="77" applyFont="0" applyNumberFormat="0" applyFill="1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4" numFmtId="0" fillId="2" borderId="81" applyFont="1" applyNumberFormat="0" applyFill="0" applyBorder="1" applyAlignment="1">
      <alignment horizontal="center" vertical="center" textRotation="0" wrapText="false" shrinkToFit="false"/>
    </xf>
    <xf xfId="0" fontId="4" numFmtId="0" fillId="2" borderId="67" applyFont="1" applyNumberFormat="0" applyFill="0" applyBorder="1" applyAlignment="1">
      <alignment horizontal="center" vertical="center" textRotation="0" wrapText="false" shrinkToFit="false"/>
    </xf>
    <xf xfId="0" fontId="2" numFmtId="0" fillId="2" borderId="67" applyFont="1" applyNumberFormat="0" applyFill="0" applyBorder="1" applyAlignment="1">
      <alignment horizontal="center" vertical="justify" textRotation="0" wrapText="false" shrinkToFit="false"/>
    </xf>
    <xf xfId="0" fontId="2" numFmtId="0" fillId="7" borderId="71" applyFont="1" applyNumberFormat="0" applyFill="1" applyBorder="1" applyAlignment="1">
      <alignment horizontal="center" vertical="center" textRotation="0" wrapText="false" shrinkToFit="false"/>
    </xf>
    <xf xfId="0" fontId="2" numFmtId="0" fillId="2" borderId="67" applyFont="1" applyNumberFormat="0" applyFill="0" applyBorder="1" applyAlignment="1">
      <alignment horizontal="center" vertical="center" textRotation="0" wrapText="false" shrinkToFit="false"/>
    </xf>
    <xf xfId="0" fontId="2" numFmtId="0" fillId="9" borderId="67" applyFont="1" applyNumberFormat="0" applyFill="1" applyBorder="1" applyAlignment="1">
      <alignment horizontal="center" vertical="center" textRotation="0" wrapText="false" shrinkToFit="false"/>
    </xf>
    <xf xfId="0" fontId="2" numFmtId="0" fillId="10" borderId="67" applyFont="1" applyNumberFormat="0" applyFill="1" applyBorder="1" applyAlignment="1">
      <alignment horizontal="center" vertical="center" textRotation="0" wrapText="false" shrinkToFit="false"/>
    </xf>
    <xf xfId="0" fontId="2" numFmtId="0" fillId="2" borderId="68" applyFont="1" applyNumberFormat="0" applyFill="0" applyBorder="1" applyAlignment="1">
      <alignment horizontal="center" vertical="center" textRotation="0" wrapText="false" shrinkToFit="false"/>
    </xf>
    <xf xfId="0" fontId="2" numFmtId="0" fillId="2" borderId="50" applyFont="1" applyNumberFormat="0" applyFill="0" applyBorder="1" applyAlignment="1">
      <alignment horizontal="center" vertical="center" textRotation="0" wrapText="false" shrinkToFit="false"/>
    </xf>
    <xf xfId="0" fontId="2" numFmtId="0" fillId="2" borderId="70" applyFont="1" applyNumberFormat="0" applyFill="0" applyBorder="1" applyAlignment="1">
      <alignment horizontal="center" vertical="center" textRotation="0" wrapText="false" shrinkToFit="false"/>
    </xf>
    <xf xfId="0" fontId="2" numFmtId="0" fillId="2" borderId="71" applyFont="1" applyNumberFormat="0" applyFill="0" applyBorder="1" applyAlignment="1">
      <alignment horizontal="center" vertical="center" textRotation="0" wrapText="false" shrinkToFit="false"/>
    </xf>
    <xf xfId="0" fontId="2" numFmtId="0" fillId="2" borderId="72" applyFont="1" applyNumberFormat="0" applyFill="0" applyBorder="1" applyAlignment="1">
      <alignment horizontal="center" vertical="center" textRotation="0" wrapText="false" shrinkToFit="false"/>
    </xf>
    <xf xfId="0" fontId="28" numFmtId="17" fillId="2" borderId="33" applyFont="1" applyNumberFormat="1" applyFill="0" applyBorder="1" applyAlignment="1">
      <alignment horizontal="center" vertical="center" textRotation="0" wrapText="false" shrinkToFit="false"/>
    </xf>
    <xf xfId="0" fontId="28" numFmtId="17" fillId="2" borderId="37" applyFont="1" applyNumberFormat="1" applyFill="0" applyBorder="1" applyAlignment="1">
      <alignment horizontal="center" vertical="center" textRotation="0" wrapText="false" shrinkToFit="false"/>
    </xf>
    <xf xfId="0" fontId="28" numFmtId="17" fillId="2" borderId="30" applyFont="1" applyNumberFormat="1" applyFill="0" applyBorder="1" applyAlignment="1">
      <alignment horizontal="center" vertical="center" textRotation="0" wrapText="false" shrinkToFit="false"/>
    </xf>
    <xf xfId="0" fontId="0" numFmtId="0" fillId="2" borderId="80" applyFont="0" applyNumberFormat="0" applyFill="0" applyBorder="1" applyAlignment="0">
      <alignment horizontal="general" vertical="bottom" textRotation="0" wrapText="false" shrinkToFit="false"/>
    </xf>
    <xf xfId="0" fontId="1" numFmtId="0" fillId="2" borderId="11" applyFont="1" applyNumberFormat="0" applyFill="0" applyBorder="1" applyAlignment="0">
      <alignment horizontal="general" vertical="bottom" textRotation="0" wrapText="false" shrinkToFit="false"/>
    </xf>
    <xf xfId="0" fontId="0" numFmtId="14" fillId="5" borderId="13" applyFont="0" applyNumberFormat="1" applyFill="1" applyBorder="1" applyAlignment="1" applyProtection="true">
      <alignment horizontal="left" vertical="center" textRotation="0" wrapText="false" shrinkToFit="false"/>
      <protection locked="false"/>
    </xf>
    <xf xfId="0" fontId="40" numFmtId="0" fillId="2" borderId="6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0" numFmtId="0" fillId="2" borderId="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0" numFmtId="0" fillId="2" borderId="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0" numFmtId="0" fillId="2" borderId="6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0" numFmtId="0" fillId="2" borderId="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0" numFmtId="0" fillId="2" borderId="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5" borderId="13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5" borderId="62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5" borderId="13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5" borderId="62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2" fillId="5" borderId="14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2" fillId="5" borderId="61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2" numFmtId="0" fillId="2" borderId="24" applyFont="1" applyNumberFormat="0" applyFill="0" applyBorder="1" applyAlignment="1">
      <alignment horizontal="left" vertical="center" textRotation="0" wrapText="false" shrinkToFit="false"/>
    </xf>
    <xf xfId="0" fontId="2" numFmtId="0" fillId="2" borderId="14" applyFont="1" applyNumberFormat="0" applyFill="0" applyBorder="1" applyAlignment="1">
      <alignment horizontal="left" vertical="center" textRotation="0" wrapText="false" shrinkToFit="false"/>
    </xf>
    <xf xfId="0" fontId="35" numFmtId="0" fillId="2" borderId="65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35" numFmtId="0" fillId="2" borderId="1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0" numFmtId="4" fillId="5" borderId="24" applyFont="0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4" fillId="5" borderId="52" applyFont="0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5" borderId="24" applyFont="0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5" borderId="52" applyFont="0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6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22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21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48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8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numFmtId="0" fillId="2" borderId="9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10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11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12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22" applyFont="0" applyNumberFormat="0" applyFill="0" applyBorder="1" applyAlignment="1" applyProtection="true">
      <alignment horizontal="justify" vertical="center" textRotation="0" wrapText="false" shrinkToFit="false"/>
      <protection hidden="true"/>
    </xf>
    <xf xfId="0" fontId="0" numFmtId="0" fillId="2" borderId="48" applyFont="0" applyNumberFormat="0" applyFill="0" applyBorder="1" applyAlignment="1" applyProtection="true">
      <alignment horizontal="justify" vertical="center" textRotation="0" wrapText="false" shrinkToFit="false"/>
      <protection hidden="true"/>
    </xf>
    <xf xfId="0" fontId="0" numFmtId="0" fillId="2" borderId="8" applyFont="0" applyNumberFormat="0" applyFill="0" applyBorder="1" applyAlignment="1" applyProtection="true">
      <alignment horizontal="justify" vertical="center" textRotation="0" wrapText="false" shrinkToFit="false"/>
      <protection hidden="true"/>
    </xf>
    <xf xfId="0" fontId="0" numFmtId="0" fillId="2" borderId="9" applyFont="0" applyNumberFormat="0" applyFill="0" applyBorder="1" applyAlignment="1" applyProtection="true">
      <alignment horizontal="justify" vertical="center" textRotation="0" wrapText="false" shrinkToFit="false"/>
      <protection hidden="true"/>
    </xf>
    <xf xfId="0" fontId="17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7" numFmtId="0" fillId="2" borderId="23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7" numFmtId="0" fillId="2" borderId="5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" numFmtId="168" fillId="3" borderId="22" applyFont="1" applyNumberFormat="1" applyFill="1" applyBorder="1" applyAlignment="1" applyProtection="true">
      <alignment horizontal="justify" vertical="center" textRotation="0" wrapText="false" shrinkToFit="false"/>
      <protection hidden="true"/>
    </xf>
    <xf xfId="0" fontId="3" numFmtId="168" fillId="3" borderId="21" applyFont="1" applyNumberFormat="1" applyFill="1" applyBorder="1" applyAlignment="1" applyProtection="true">
      <alignment horizontal="justify" vertical="center" textRotation="0" wrapText="false" shrinkToFit="false"/>
      <protection hidden="true"/>
    </xf>
    <xf xfId="0" fontId="3" numFmtId="168" fillId="3" borderId="48" applyFont="1" applyNumberFormat="1" applyFill="1" applyBorder="1" applyAlignment="1" applyProtection="true">
      <alignment horizontal="justify" vertical="center" textRotation="0" wrapText="false" shrinkToFit="false"/>
      <protection hidden="true"/>
    </xf>
    <xf xfId="0" fontId="3" numFmtId="168" fillId="3" borderId="8" applyFont="1" applyNumberFormat="1" applyFill="1" applyBorder="1" applyAlignment="1" applyProtection="true">
      <alignment horizontal="justify" vertical="center" textRotation="0" wrapText="false" shrinkToFit="false"/>
      <protection hidden="true"/>
    </xf>
    <xf xfId="0" fontId="3" numFmtId="168" fillId="3" borderId="0" applyFont="1" applyNumberFormat="1" applyFill="1" applyBorder="0" applyAlignment="1" applyProtection="true">
      <alignment horizontal="justify" vertical="center" textRotation="0" wrapText="false" shrinkToFit="false"/>
      <protection hidden="true"/>
    </xf>
    <xf xfId="0" fontId="3" numFmtId="168" fillId="3" borderId="9" applyFont="1" applyNumberFormat="1" applyFill="1" applyBorder="1" applyAlignment="1" applyProtection="true">
      <alignment horizontal="justify" vertical="center" textRotation="0" wrapText="false" shrinkToFit="false"/>
      <protection hidden="true"/>
    </xf>
    <xf xfId="0" fontId="3" numFmtId="168" fillId="3" borderId="10" applyFont="1" applyNumberFormat="1" applyFill="1" applyBorder="1" applyAlignment="1" applyProtection="true">
      <alignment horizontal="justify" vertical="center" textRotation="0" wrapText="false" shrinkToFit="false"/>
      <protection hidden="true"/>
    </xf>
    <xf xfId="0" fontId="3" numFmtId="168" fillId="3" borderId="11" applyFont="1" applyNumberFormat="1" applyFill="1" applyBorder="1" applyAlignment="1" applyProtection="true">
      <alignment horizontal="justify" vertical="center" textRotation="0" wrapText="false" shrinkToFit="false"/>
      <protection hidden="true"/>
    </xf>
    <xf xfId="0" fontId="3" numFmtId="168" fillId="3" borderId="12" applyFont="1" applyNumberFormat="1" applyFill="1" applyBorder="1" applyAlignment="1" applyProtection="true">
      <alignment horizontal="justify" vertical="center" textRotation="0" wrapText="false" shrinkToFit="false"/>
      <protection hidden="true"/>
    </xf>
    <xf xfId="0" fontId="7" numFmtId="0" fillId="5" borderId="14" applyFont="1" applyNumberFormat="0" applyFill="1" applyBorder="1" applyAlignment="1" applyProtection="true">
      <alignment horizontal="left" vertical="center" textRotation="0" wrapText="false" shrinkToFit="false"/>
      <protection locked="false"/>
    </xf>
    <xf xfId="0" fontId="7" numFmtId="0" fillId="5" borderId="52" applyFont="1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0" fillId="5" borderId="14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0" fillId="5" borderId="23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0" fillId="5" borderId="23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0" fillId="5" borderId="78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5" numFmtId="0" fillId="5" borderId="14" applyFont="1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5" borderId="25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5" borderId="82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7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7" numFmtId="0" fillId="2" borderId="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9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9" numFmtId="0" fillId="2" borderId="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26" applyFont="1" applyNumberFormat="0" applyFill="0" applyBorder="1" applyAlignment="1">
      <alignment horizontal="left" vertical="center" textRotation="0" wrapText="false" shrinkToFit="false"/>
    </xf>
    <xf xfId="0" fontId="2" numFmtId="0" fillId="2" borderId="23" applyFont="1" applyNumberFormat="0" applyFill="0" applyBorder="1" applyAlignment="1">
      <alignment horizontal="left" vertical="center" textRotation="0" wrapText="false" shrinkToFit="false"/>
    </xf>
    <xf xfId="0" fontId="30" numFmtId="0" fillId="2" borderId="0" applyFont="1" applyNumberFormat="0" applyFill="0" applyBorder="0" applyAlignment="1" applyProtection="true">
      <alignment horizontal="center" vertical="bottom" textRotation="0" wrapText="true" shrinkToFit="false"/>
      <protection hidden="true"/>
    </xf>
    <xf xfId="0" fontId="41" numFmtId="0" fillId="2" borderId="11" applyFont="1" applyNumberFormat="0" applyFill="0" applyBorder="1" applyAlignment="1" applyProtection="true">
      <alignment horizontal="right" vertical="center" textRotation="0" wrapText="true" shrinkToFit="false"/>
      <protection hidden="true"/>
    </xf>
    <xf xfId="0" fontId="38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38" numFmtId="0" fillId="2" borderId="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7" numFmtId="0" fillId="5" borderId="23" applyFont="1" applyNumberFormat="0" applyFill="1" applyBorder="1" applyAlignment="1" applyProtection="true">
      <alignment horizontal="left" vertical="center" textRotation="0" wrapText="false" shrinkToFit="false"/>
      <protection locked="false"/>
    </xf>
    <xf xfId="0" fontId="7" numFmtId="0" fillId="5" borderId="51" applyFont="1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0" fillId="5" borderId="52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40" numFmtId="0" fillId="2" borderId="65" applyFont="1" applyNumberFormat="0" applyFill="0" applyBorder="1" applyAlignment="1">
      <alignment horizontal="center" vertical="center" textRotation="0" wrapText="false" shrinkToFit="false"/>
    </xf>
    <xf xfId="0" fontId="40" numFmtId="0" fillId="2" borderId="1" applyFont="1" applyNumberFormat="0" applyFill="0" applyBorder="1" applyAlignment="1">
      <alignment horizontal="center" vertical="center" textRotation="0" wrapText="false" shrinkToFit="false"/>
    </xf>
    <xf xfId="0" fontId="40" numFmtId="0" fillId="2" borderId="4" applyFont="1" applyNumberFormat="0" applyFill="0" applyBorder="1" applyAlignment="1">
      <alignment horizontal="center" vertical="center" textRotation="0" wrapText="false" shrinkToFit="false"/>
    </xf>
    <xf xfId="0" fontId="10" numFmtId="0" fillId="5" borderId="23" applyFont="1" applyNumberFormat="0" applyFill="1" applyBorder="1" applyAlignment="1" applyProtection="true">
      <alignment horizontal="left" vertical="center" textRotation="0" wrapText="false" shrinkToFit="false"/>
      <protection locked="false"/>
    </xf>
    <xf xfId="0" fontId="42" numFmtId="0" fillId="5" borderId="1" applyFont="1" applyNumberFormat="0" applyFill="1" applyBorder="1" applyAlignment="1" applyProtection="true">
      <alignment horizontal="left" vertical="center" textRotation="0" wrapText="false" shrinkToFit="false"/>
      <protection locked="false" hidden="true"/>
    </xf>
    <xf xfId="0" fontId="10" numFmtId="0" fillId="5" borderId="14" applyFont="1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0" fillId="5" borderId="14" applyFont="0" applyNumberFormat="0" applyFill="1" applyBorder="1" applyAlignment="1" applyProtection="true">
      <alignment horizontal="left" vertical="center" textRotation="0" wrapText="true" shrinkToFit="false"/>
      <protection locked="false"/>
    </xf>
    <xf xfId="0" fontId="7" numFmtId="0" fillId="5" borderId="13" applyFont="1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49" fillId="5" borderId="23" applyFont="0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49" fillId="5" borderId="51" applyFont="0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5" borderId="61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49" fillId="5" borderId="14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quotePrefix="1" numFmtId="49" fillId="5" borderId="14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quotePrefix="1" numFmtId="49" fillId="5" borderId="52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8" numFmtId="0" fillId="2" borderId="3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8" numFmtId="0" fillId="2" borderId="3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5" borderId="13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0" fillId="5" borderId="82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6" numFmtId="0" fillId="2" borderId="22" applyFont="1" applyNumberFormat="0" applyFill="0" applyBorder="1" applyAlignment="1" applyProtection="true">
      <alignment horizontal="justify" vertical="center" textRotation="0" wrapText="false" shrinkToFit="false"/>
      <protection hidden="true"/>
    </xf>
    <xf xfId="0" fontId="0" numFmtId="0" fillId="2" borderId="81" applyFont="0" applyNumberFormat="0" applyFill="0" applyBorder="1" applyAlignment="0">
      <alignment horizontal="general" vertical="bottom" textRotation="0" wrapText="false" shrinkToFit="false"/>
    </xf>
    <xf xfId="0" fontId="0" numFmtId="0" fillId="2" borderId="10" applyFont="0" applyNumberFormat="0" applyFill="0" applyBorder="1" applyAlignment="0">
      <alignment horizontal="general" vertical="bottom" textRotation="0" wrapText="false" shrinkToFit="false"/>
    </xf>
    <xf xfId="0" fontId="0" numFmtId="0" fillId="2" borderId="83" applyFont="0" applyNumberFormat="0" applyFill="0" applyBorder="1" applyAlignment="0">
      <alignment horizontal="general" vertical="bottom" textRotation="0" wrapText="false" shrinkToFit="false"/>
    </xf>
    <xf xfId="0" fontId="8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8" numFmtId="0" fillId="2" borderId="4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8" applyFont="0" applyNumberFormat="0" applyFill="0" applyBorder="1" applyAlignment="1" applyProtection="true">
      <alignment horizontal="left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bottom" textRotation="0" wrapText="false" shrinkToFit="false"/>
      <protection hidden="true"/>
    </xf>
    <xf xfId="0" fontId="0" numFmtId="0" fillId="2" borderId="9" applyFont="0" applyNumberFormat="0" applyFill="0" applyBorder="1" applyAlignment="1" applyProtection="true">
      <alignment horizontal="left" vertical="bottom" textRotation="0" wrapText="false" shrinkToFit="false"/>
      <protection hidden="true"/>
    </xf>
    <xf xfId="0" fontId="17" numFmtId="0" fillId="2" borderId="2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17" numFmtId="0" fillId="2" borderId="2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17" numFmtId="0" fillId="2" borderId="48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6" numFmtId="0" fillId="5" borderId="11" applyFont="1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2" borderId="11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5" borderId="24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0" fillId="5" borderId="14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0" fillId="5" borderId="52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0" fillId="5" borderId="10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0" fillId="5" borderId="11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0" fillId="5" borderId="12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7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numFmtId="0" fillId="2" borderId="8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43" numFmtId="0" fillId="2" borderId="65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43" numFmtId="0" fillId="2" borderId="1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43" numFmtId="0" fillId="2" borderId="11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43" numFmtId="0" fillId="2" borderId="12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0" numFmtId="2" fillId="5" borderId="15" applyFont="0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2" fillId="5" borderId="61" applyFont="0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166" fillId="5" borderId="15" applyFont="0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166" fillId="5" borderId="61" applyFont="0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8" numFmtId="0" fillId="2" borderId="21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8" numFmtId="0" fillId="2" borderId="48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8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8" numFmtId="0" fillId="2" borderId="6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23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2" fillId="2" borderId="6" applyFont="0" applyNumberFormat="1" applyFill="0" applyBorder="1" applyAlignment="1" applyProtection="true">
      <alignment horizontal="left" vertical="center" textRotation="0" wrapText="false" shrinkToFit="false"/>
      <protection hidden="true"/>
    </xf>
    <xf xfId="0" fontId="0" numFmtId="2" fillId="2" borderId="84" applyFont="0" applyNumberFormat="1" applyFill="0" applyBorder="1" applyAlignment="1" applyProtection="true">
      <alignment horizontal="left" vertical="center" textRotation="0" wrapText="false" shrinkToFit="false"/>
      <protection hidden="true"/>
    </xf>
    <xf xfId="0" fontId="0" numFmtId="2" fillId="2" borderId="56" applyFont="0" applyNumberFormat="1" applyFill="0" applyBorder="1" applyAlignment="1" applyProtection="true">
      <alignment horizontal="left" vertical="center" textRotation="0" wrapText="false" shrinkToFit="false"/>
      <protection hidden="true"/>
    </xf>
    <xf xfId="0" fontId="0" numFmtId="2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38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5" numFmtId="0" fillId="2" borderId="85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5" numFmtId="0" fillId="2" borderId="6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5" numFmtId="0" fillId="2" borderId="61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86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14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61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24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5" numFmtId="0" fillId="2" borderId="86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5" numFmtId="0" fillId="2" borderId="14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5" numFmtId="0" fillId="2" borderId="24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2" fillId="2" borderId="85" applyFont="0" applyNumberFormat="1" applyFill="0" applyBorder="1" applyAlignment="1" applyProtection="true">
      <alignment horizontal="left" vertical="center" textRotation="0" wrapText="false" shrinkToFit="false"/>
      <protection hidden="true"/>
    </xf>
    <xf xfId="0" fontId="0" numFmtId="2" fillId="2" borderId="6" applyFont="0" applyNumberFormat="1" applyFill="0" applyBorder="1" applyAlignment="1" applyProtection="true">
      <alignment horizontal="left" vertical="center" textRotation="0" wrapText="false" shrinkToFit="false"/>
      <protection hidden="true"/>
    </xf>
    <xf xfId="0" fontId="0" numFmtId="2" fillId="2" borderId="61" applyFont="0" applyNumberFormat="1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87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53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61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6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2" fillId="2" borderId="85" applyFont="0" applyNumberFormat="1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5" numFmtId="2" fillId="2" borderId="0" applyFont="1" applyNumberFormat="1" applyFill="0" applyBorder="0" applyAlignment="1" applyProtection="true">
      <alignment horizontal="left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true" shrinkToFit="false"/>
      <protection hidden="true"/>
    </xf>
    <xf xfId="0" fontId="15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2" fillId="2" borderId="61" applyFont="0" applyNumberFormat="1" applyFill="0" applyBorder="1" applyAlignment="1" applyProtection="true">
      <alignment horizontal="left" vertical="center" textRotation="0" wrapText="false" shrinkToFit="false"/>
      <protection hidden="true"/>
    </xf>
    <xf xfId="0" fontId="6" numFmtId="2" fillId="11" borderId="88" applyFont="1" applyNumberFormat="1" applyFill="1" applyBorder="1" applyAlignment="1" applyProtection="true">
      <alignment horizontal="left" vertical="center" textRotation="0" wrapText="true" shrinkToFit="false"/>
      <protection hidden="true"/>
    </xf>
    <xf xfId="0" fontId="4" numFmtId="0" fillId="11" borderId="89" applyFont="1" applyNumberFormat="0" applyFill="1" applyBorder="1" applyAlignment="1" applyProtection="true">
      <alignment horizontal="general" vertical="center" textRotation="0" wrapText="true" shrinkToFit="false"/>
      <protection hidden="true"/>
    </xf>
    <xf xfId="0" fontId="4" numFmtId="0" fillId="11" borderId="90" applyFont="1" applyNumberFormat="0" applyFill="1" applyBorder="1" applyAlignment="1" applyProtection="true">
      <alignment horizontal="general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15" numFmtId="0" fillId="2" borderId="64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5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true" shrinkToFit="false"/>
      <protection hidden="true"/>
    </xf>
    <xf xfId="0" fontId="15" numFmtId="0" fillId="2" borderId="64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5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1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5" numFmtId="0" fillId="10" borderId="0" applyFont="1" applyNumberFormat="0" applyFill="1" applyBorder="0" applyAlignment="1" applyProtection="true">
      <alignment horizontal="left" vertical="center" textRotation="0" wrapText="true" shrinkToFit="false"/>
      <protection hidden="true"/>
    </xf>
    <xf xfId="0" fontId="0" numFmtId="0" fillId="10" borderId="0" applyFont="0" applyNumberFormat="0" applyFill="1" applyBorder="0" applyAlignment="1" applyProtection="true">
      <alignment horizontal="left" vertical="center" textRotation="0" wrapText="true" shrinkToFit="false"/>
      <protection hidden="true"/>
    </xf>
    <xf xfId="0" fontId="0" numFmtId="0" fillId="2" borderId="87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10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44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45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right" vertical="bottom" textRotation="0" wrapText="false" shrinkToFit="false"/>
      <protection hidden="true"/>
    </xf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46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47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49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10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32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10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8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5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61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48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19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11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5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15" numFmtId="0" fillId="2" borderId="64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5" numFmtId="167" fillId="2" borderId="0" applyFont="1" applyNumberFormat="1" applyFill="0" applyBorder="0" applyAlignment="1" applyProtection="true">
      <alignment horizontal="left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true" shrinkToFit="false"/>
      <protection hidden="true"/>
    </xf>
    <xf xfId="0" fontId="4" numFmtId="0" fillId="2" borderId="64" applyFont="1" applyNumberFormat="0" applyFill="0" applyBorder="1" applyAlignment="1" applyProtection="true">
      <alignment horizontal="left" vertical="bottom" textRotation="0" wrapText="false" shrinkToFit="false"/>
      <protection hidden="true"/>
    </xf>
    <xf xfId="0" fontId="48" numFmtId="0" fillId="2" borderId="0" applyFont="1" applyNumberFormat="0" applyFill="0" applyBorder="0" applyAlignment="1" applyProtection="true">
      <alignment horizontal="center" vertical="top" textRotation="0" wrapText="false" shrinkToFit="false"/>
      <protection hidden="true"/>
    </xf>
    <xf xfId="0" fontId="4" numFmtId="0" fillId="2" borderId="6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8" numFmtId="0" fillId="2" borderId="6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8" numFmtId="0" fillId="2" borderId="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8" numFmtId="0" fillId="2" borderId="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8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8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6" numFmtId="0" fillId="2" borderId="1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8" numFmtId="0" fillId="2" borderId="2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8" numFmtId="0" fillId="2" borderId="46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8" numFmtId="0" fillId="2" borderId="3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39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7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locked="false" hidden="true"/>
    </xf>
    <xf xfId="0" fontId="0" numFmtId="176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true" shrinkToFit="false"/>
      <protection hidden="true"/>
    </xf>
    <xf xfId="0" fontId="0" numFmtId="180" fillId="2" borderId="79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80" fillId="2" borderId="36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80" fillId="2" borderId="38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65" applyFont="0" applyNumberFormat="0" applyFill="0" applyBorder="1" applyAlignment="1" applyProtection="true">
      <alignment horizontal="left" vertical="center" textRotation="0" wrapText="false" shrinkToFit="false"/>
      <protection locked="false"/>
    </xf>
    <xf xfId="0" fontId="0" numFmtId="0" fillId="2" borderId="1" applyFont="0" applyNumberFormat="0" applyFill="0" applyBorder="1" applyAlignment="1" applyProtection="true">
      <alignment horizontal="left" vertical="center" textRotation="0" wrapText="false" shrinkToFit="false"/>
      <protection locked="false"/>
    </xf>
    <xf xfId="0" fontId="0" numFmtId="0" fillId="2" borderId="4" applyFont="0" applyNumberFormat="0" applyFill="0" applyBorder="1" applyAlignment="1" applyProtection="true">
      <alignment horizontal="left" vertical="center" textRotation="0" wrapText="false" shrinkToFit="false"/>
      <protection locked="false"/>
    </xf>
    <xf xfId="0" fontId="0" numFmtId="0" fillId="2" borderId="65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2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1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48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8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locked="false"/>
    </xf>
    <xf xfId="0" fontId="0" numFmtId="0" fillId="2" borderId="9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0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1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2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43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44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45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180" fillId="2" borderId="43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80" fillId="2" borderId="44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80" fillId="2" borderId="45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8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1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48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locked="false"/>
    </xf>
    <xf xfId="0" fontId="0" numFmtId="0" fillId="2" borderId="9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0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1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2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4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50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50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80" fillId="2" borderId="50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2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2" applyFont="0" applyNumberFormat="0" applyFill="0" applyBorder="1" applyAlignment="1" applyProtection="true">
      <alignment horizontal="center" vertical="center" textRotation="0" wrapText="true" shrinkToFit="false"/>
      <protection locked="false"/>
    </xf>
    <xf xfId="0" fontId="0" numFmtId="0" fillId="2" borderId="21" applyFont="0" applyNumberFormat="0" applyFill="0" applyBorder="1" applyAlignment="1" applyProtection="true">
      <alignment horizontal="center" vertical="center" textRotation="0" wrapText="true" shrinkToFit="false"/>
      <protection locked="false"/>
    </xf>
    <xf xfId="0" fontId="0" numFmtId="0" fillId="2" borderId="8" applyFont="0" applyNumberFormat="0" applyFill="0" applyBorder="1" applyAlignment="1" applyProtection="true">
      <alignment horizontal="center" vertical="center" textRotation="0" wrapText="true" shrinkToFit="false"/>
      <protection locked="false"/>
    </xf>
    <xf xfId="0" fontId="0" numFmtId="0" fillId="2" borderId="0" applyFont="0" applyNumberFormat="0" applyFill="0" applyBorder="0" applyAlignment="1" applyProtection="true">
      <alignment horizontal="center" vertical="center" textRotation="0" wrapText="true" shrinkToFit="false"/>
      <protection locked="false"/>
    </xf>
    <xf xfId="0" fontId="0" numFmtId="0" fillId="2" borderId="10" applyFont="0" applyNumberFormat="0" applyFill="0" applyBorder="1" applyAlignment="1" applyProtection="true">
      <alignment horizontal="center" vertical="center" textRotation="0" wrapText="true" shrinkToFit="false"/>
      <protection locked="false"/>
    </xf>
    <xf xfId="0" fontId="0" numFmtId="0" fillId="2" borderId="11" applyFont="0" applyNumberFormat="0" applyFill="0" applyBorder="1" applyAlignment="1" applyProtection="true">
      <alignment horizontal="center" vertical="center" textRotation="0" wrapText="true" shrinkToFit="false"/>
      <protection locked="false"/>
    </xf>
    <xf xfId="0" fontId="4" numFmtId="0" fillId="2" borderId="65" applyFont="1" applyNumberFormat="0" applyFill="0" applyBorder="1" applyAlignment="1">
      <alignment horizontal="center" vertical="center" textRotation="0" wrapText="false" shrinkToFit="false"/>
    </xf>
    <xf xfId="0" fontId="4" numFmtId="0" fillId="2" borderId="1" applyFont="1" applyNumberFormat="0" applyFill="0" applyBorder="1" applyAlignment="1">
      <alignment horizontal="center" vertical="center" textRotation="0" wrapText="false" shrinkToFit="false"/>
    </xf>
    <xf xfId="0" fontId="4" numFmtId="0" fillId="2" borderId="4" applyFont="1" applyNumberFormat="0" applyFill="0" applyBorder="1" applyAlignment="1">
      <alignment horizontal="center" vertical="center" textRotation="0" wrapText="false" shrinkToFit="false"/>
    </xf>
    <xf xfId="0" fontId="4" numFmtId="0" fillId="2" borderId="11" applyFont="1" applyNumberFormat="0" applyFill="0" applyBorder="1" applyAlignment="1">
      <alignment horizontal="center" vertical="bottom" textRotation="0" wrapText="false" shrinkToFit="false"/>
    </xf>
    <xf xfId="0" fontId="4" numFmtId="0" fillId="2" borderId="12" applyFont="1" applyNumberFormat="0" applyFill="0" applyBorder="1" applyAlignment="1">
      <alignment horizontal="center" vertical="bottom" textRotation="0" wrapText="false" shrinkToFit="false"/>
    </xf>
    <xf xfId="0" fontId="0" numFmtId="0" fillId="2" borderId="65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4" numFmtId="17" fillId="2" borderId="50" applyFont="1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6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3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51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4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4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52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5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3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82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8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0" applyFont="0" applyNumberFormat="0" applyFill="1" applyBorder="0" applyAlignment="1" applyProtection="true">
      <alignment horizontal="center" vertical="center" textRotation="0" wrapText="false" shrinkToFit="false"/>
      <protection locked="false"/>
    </xf>
    <xf xfId="0" fontId="0" numFmtId="0" fillId="10" borderId="9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22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21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48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10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11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12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quotePrefix="1" numFmtId="17" fillId="2" borderId="43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quotePrefix="1" numFmtId="17" fillId="2" borderId="44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quotePrefix="1" numFmtId="17" fillId="2" borderId="45" applyFont="0" applyNumberFormat="1" applyFill="0" applyBorder="1" applyAlignment="1" applyProtection="true">
      <alignment horizontal="center" vertical="center" textRotation="0" wrapText="false" shrinkToFit="false"/>
      <protection locked="false"/>
    </xf>
  </cellXfs>
  <cellStyles count="1">
    <cellStyle name="Normal" xfId="0" builtinId="0"/>
  </cellStyles>
  <dxfs count="8">
    <dxf>
      <font>
        <b val="1"/>
        <i val="1"/>
        <sz val="10"/>
        <color rgb="FFFFFFFF"/>
        <name val="Calibri"/>
      </font>
      <numFmt numFmtId="164" formatCode="General"/>
      <fill>
        <patternFill patternType="solid">
          <fgColor rgb="FF000000"/>
          <bgColor rgb="FFFF0000"/>
        </patternFill>
      </fill>
      <alignment/>
      <border>
        <left style="thin">
          <color rgb="FF92D050"/>
        </left>
        <right style="thin">
          <color rgb="FF92D050"/>
        </right>
        <top style="thin">
          <color rgb="FF92D050"/>
        </top>
        <bottom style="thin">
          <color rgb="FF92D050"/>
        </bottom>
      </border>
    </dxf>
    <dxf>
      <font>
        <b val="1"/>
        <i val="1"/>
        <sz val="10"/>
        <color rgb="FFFFFFFF"/>
        <name val="Calibri"/>
      </font>
      <numFmt numFmtId="164" formatCode="General"/>
      <fill>
        <patternFill patternType="solid">
          <fgColor rgb="FF000000"/>
          <bgColor rgb="FFFF0000"/>
        </patternFill>
      </fill>
      <alignment/>
      <border>
        <left style="thin">
          <color rgb="FF92D050"/>
        </left>
        <right style="thin">
          <color rgb="FF92D050"/>
        </right>
        <top style="thin">
          <color rgb="FF92D050"/>
        </top>
        <bottom style="thin">
          <color rgb="FF92D050"/>
        </bottom>
      </border>
    </dxf>
    <dxf>
      <font>
        <sz val="10"/>
        <color rgb="FF00B050"/>
        <name val="Calibri"/>
      </font>
      <numFmt numFmtId="164" formatCode="General"/>
      <alignment/>
      <border/>
    </dxf>
    <dxf>
      <font/>
      <numFmt numFmtId="164" formatCode="General"/>
      <fill>
        <patternFill patternType="solid">
          <fgColor rgb="FF000000"/>
          <bgColor rgb="FFFF0000"/>
        </patternFill>
      </fill>
      <alignment/>
      <border/>
    </dxf>
    <dxf>
      <font>
        <b val="1"/>
        <i val="1"/>
        <sz val="10"/>
        <color rgb="FFFFFF00"/>
        <name val="Calibri"/>
      </font>
      <numFmt numFmtId="164" formatCode="General"/>
      <fill>
        <patternFill patternType="solid">
          <fgColor rgb="FF000000"/>
          <bgColor rgb="FFFF0000"/>
        </patternFill>
      </fill>
      <alignment/>
      <border/>
    </dxf>
    <dxf>
      <font/>
      <numFmt numFmtId="164" formatCode="General"/>
      <fill>
        <patternFill patternType="solid">
          <fgColor rgb="FF000000"/>
          <bgColor rgb="FFFF0000"/>
        </patternFill>
      </fill>
      <alignment/>
      <border/>
    </dxf>
    <dxf>
      <font/>
      <numFmt numFmtId="164" formatCode="General"/>
      <fill>
        <patternFill patternType="solid">
          <fgColor rgb="FF000000"/>
          <bgColor rgb="FFFF0000"/>
        </patternFill>
      </fill>
      <alignment/>
      <border/>
    </dxf>
    <dxf>
      <font>
        <sz val="10"/>
        <color rgb="FF00B05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1.png"/><Relationship Id="rId2" Type="http://schemas.openxmlformats.org/officeDocument/2006/relationships/image" Target="../media/image12.png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image" Target="../media/image13.png"/><Relationship Id="rId2" Type="http://schemas.openxmlformats.org/officeDocument/2006/relationships/image" Target="../media/image24.jpeg"/><Relationship Id="rId3" Type="http://schemas.openxmlformats.org/officeDocument/2006/relationships/image" Target="../media/image35.jpeg"/><Relationship Id="rId4" Type="http://schemas.openxmlformats.org/officeDocument/2006/relationships/image" Target="../media/image46.jpg"/></Relationships>
</file>

<file path=xl/drawings/_rels/vmlDrawingHF2.vml.rels><?xml version="1.0" encoding="UTF-8" standalone="yes"?>
<Relationships xmlns="http://schemas.openxmlformats.org/package/2006/relationships"><Relationship Id="rIdCH" Type="http://schemas.openxmlformats.org/officeDocument/2006/relationships/image" Target="../media/image50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142875</xdr:colOff>
      <xdr:row>70</xdr:row>
      <xdr:rowOff>0</xdr:rowOff>
    </xdr:from>
    <xdr:ext cx="1314450" cy="0"/>
    <xdr:pic>
      <xdr:nvPicPr>
        <xdr:cNvPr id="1" name="Picture 3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85725</xdr:colOff>
      <xdr:row>0</xdr:row>
      <xdr:rowOff>114300</xdr:rowOff>
    </xdr:from>
    <xdr:ext cx="1314450" cy="533400"/>
    <xdr:pic>
      <xdr:nvPicPr>
        <xdr:cNvPr id="2" name="Picture 35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142875</xdr:colOff>
      <xdr:row>78</xdr:row>
      <xdr:rowOff>0</xdr:rowOff>
    </xdr:from>
    <xdr:ext cx="1133475" cy="0"/>
    <xdr:pic>
      <xdr:nvPicPr>
        <xdr:cNvPr id="1" name="Picture 3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13</xdr:col>
      <xdr:colOff>771525</xdr:colOff>
      <xdr:row>0</xdr:row>
      <xdr:rowOff>771525</xdr:rowOff>
    </xdr:from>
    <xdr:ext cx="723900" cy="1190625"/>
    <xdr:pic>
      <xdr:nvPicPr>
        <xdr:cNvPr id="2" name="Picture 368" descr="CAL 0316 SERTIN PB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13</xdr:col>
      <xdr:colOff>819150</xdr:colOff>
      <xdr:row>0</xdr:row>
      <xdr:rowOff>28575</xdr:rowOff>
    </xdr:from>
    <xdr:ext cx="790575" cy="676275"/>
    <xdr:pic>
      <xdr:nvPicPr>
        <xdr:cNvPr id="3" name="Imagem 53" descr="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4</xdr:col>
      <xdr:colOff>200025</xdr:colOff>
      <xdr:row>0</xdr:row>
      <xdr:rowOff>95250</xdr:rowOff>
    </xdr:from>
    <xdr:ext cx="1771650" cy="800100"/>
    <xdr:pic>
      <xdr:nvPicPr>
        <xdr:cNvPr id="4" name="Imagem 54" descr="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Relationship Id="rId_comments_vml1" Type="http://schemas.openxmlformats.org/officeDocument/2006/relationships/vmlDrawing" Target="../drawings/vmlDrawing1.vml"/><Relationship Id="rId_comments1" Type="http://schemas.openxmlformats.org/officeDocument/2006/relationships/comments" Target="../comments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Relationship Id="rId_comments_vml1" Type="http://schemas.openxmlformats.org/officeDocument/2006/relationships/vmlDrawing" Target="../drawings/vmlDrawing2.vml"/><Relationship Id="rId_comments1" Type="http://schemas.openxmlformats.org/officeDocument/2006/relationships/comments" Target="../comments2.xml"/><Relationship Id="rId_headerfooter_vml1" Type="http://schemas.openxmlformats.org/officeDocument/2006/relationships/vmlDrawing" Target="../drawings/vmlDrawingHF2.vm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80"/>
  <sheetViews>
    <sheetView tabSelected="0" workbookViewId="0" view="pageBreakPreview" showGridLines="false" showRowColHeaders="1">
      <selection activeCell="L15" sqref="L15"/>
    </sheetView>
  </sheetViews>
  <sheetFormatPr defaultRowHeight="14.4" defaultColWidth="9.1796875" outlineLevelRow="0" outlineLevelCol="0"/>
  <cols>
    <col min="1" max="1" width="1.453125" customWidth="true" style="2"/>
    <col min="2" max="2" width="12.7265625" customWidth="true" style="2"/>
    <col min="3" max="3" width="9.54296875" customWidth="true" style="2"/>
    <col min="4" max="4" width="11.7265625" customWidth="true" style="2"/>
    <col min="5" max="5" width="8.81640625" customWidth="true" style="2"/>
    <col min="6" max="6" width="14.453125" customWidth="true" style="2"/>
    <col min="7" max="7" width="14.453125" customWidth="true" style="2"/>
    <col min="8" max="8" width="14.453125" customWidth="true" style="2"/>
    <col min="9" max="9" width="13.26953125" customWidth="true" style="2"/>
    <col min="10" max="10" width="15.7265625" customWidth="true" style="2"/>
    <col min="11" max="11" width="15.7265625" customWidth="true" style="2"/>
    <col min="12" max="12" width="15.453125" customWidth="true" style="2"/>
    <col min="13" max="13" width="11.54296875" customWidth="true" style="2"/>
    <col min="14" max="14" width="12.26953125" customWidth="true" style="2"/>
    <col min="15" max="15" width="11.81640625" customWidth="true" style="2"/>
    <col min="16" max="16" width="9.26953125" customWidth="true" style="2"/>
    <col min="17" max="17" width="9.26953125" customWidth="true" style="2"/>
    <col min="18" max="18" width="10" customWidth="true" style="2"/>
    <col min="19" max="19" width="6" customWidth="true" style="2"/>
    <col min="20" max="20" width="9.1796875" style="2"/>
  </cols>
  <sheetData>
    <row r="1" spans="1:20" customHeight="1" ht="29.25" s="1" customFormat="1">
      <c r="B1" s="805" t="s">
        <v>0</v>
      </c>
      <c r="C1" s="805"/>
      <c r="D1" s="807" t="s">
        <v>1</v>
      </c>
      <c r="E1" s="807"/>
      <c r="F1" s="807"/>
      <c r="G1" s="807"/>
      <c r="H1" s="807"/>
      <c r="I1" s="807"/>
      <c r="J1" s="807"/>
      <c r="K1" s="808"/>
      <c r="L1" s="207" t="s">
        <v>2</v>
      </c>
    </row>
    <row r="2" spans="1:20" customHeight="1" ht="6.75" s="1" customFormat="1">
      <c r="B2" s="805"/>
      <c r="C2" s="805"/>
      <c r="D2" s="799"/>
      <c r="E2" s="799"/>
      <c r="F2" s="799"/>
      <c r="G2" s="799"/>
      <c r="H2" s="799"/>
      <c r="I2" s="799"/>
      <c r="J2" s="799"/>
      <c r="K2" s="800"/>
      <c r="L2" s="208"/>
    </row>
    <row r="3" spans="1:20" customHeight="1" ht="19.5" s="1" customFormat="1">
      <c r="B3" s="805"/>
      <c r="C3" s="805"/>
      <c r="D3" s="801" t="s">
        <v>3</v>
      </c>
      <c r="E3" s="801"/>
      <c r="F3" s="801"/>
      <c r="G3" s="801"/>
      <c r="H3" s="801"/>
      <c r="I3" s="801"/>
      <c r="J3" s="801"/>
      <c r="K3" s="802"/>
      <c r="L3" s="209" t="s">
        <v>4</v>
      </c>
    </row>
    <row r="4" spans="1:20" customHeight="1" ht="14.25" s="1" customFormat="1">
      <c r="B4" s="806"/>
      <c r="C4" s="806"/>
      <c r="D4" s="806"/>
      <c r="E4" s="806"/>
      <c r="F4" s="806"/>
      <c r="G4" s="806"/>
      <c r="H4" s="806"/>
      <c r="I4" s="806"/>
      <c r="J4" s="806"/>
      <c r="K4" s="806"/>
      <c r="L4" s="806"/>
    </row>
    <row r="5" spans="1:20" customHeight="1" ht="21.75">
      <c r="B5" s="757" t="s">
        <v>5</v>
      </c>
      <c r="C5" s="758"/>
      <c r="D5" s="758"/>
      <c r="E5" s="758"/>
      <c r="F5" s="758"/>
      <c r="G5" s="758"/>
      <c r="H5" s="279" t="s">
        <v>6</v>
      </c>
      <c r="I5" s="816"/>
      <c r="J5" s="816"/>
      <c r="L5" s="231" t="s">
        <v>7</v>
      </c>
      <c r="M5" s="236" t="s">
        <v>8</v>
      </c>
      <c r="N5" s="237"/>
    </row>
    <row r="6" spans="1:20" customHeight="1" ht="21.75" s="3" customFormat="1">
      <c r="B6" s="102" t="s">
        <v>9</v>
      </c>
      <c r="C6" s="103"/>
      <c r="D6" s="815"/>
      <c r="E6" s="815"/>
      <c r="F6" s="815"/>
      <c r="G6" s="815"/>
      <c r="H6" s="815"/>
      <c r="I6" s="815"/>
      <c r="J6" s="95" t="s">
        <v>10</v>
      </c>
      <c r="K6" s="809"/>
      <c r="L6" s="810"/>
      <c r="M6" s="238" t="s">
        <v>11</v>
      </c>
      <c r="N6" s="433" t="str">
        <f>TODAY()</f>
        <v>0</v>
      </c>
    </row>
    <row r="7" spans="1:20" customHeight="1" ht="21.75" s="3" customFormat="1">
      <c r="B7" s="104" t="s">
        <v>12</v>
      </c>
      <c r="C7" s="93"/>
      <c r="D7" s="818"/>
      <c r="E7" s="818"/>
      <c r="F7" s="818"/>
      <c r="G7" s="818"/>
      <c r="H7" s="818"/>
      <c r="I7" s="818"/>
      <c r="J7" s="93" t="s">
        <v>13</v>
      </c>
      <c r="K7" s="792"/>
      <c r="L7" s="811"/>
    </row>
    <row r="8" spans="1:20" customHeight="1" ht="21.75" s="3" customFormat="1">
      <c r="B8" s="101" t="s">
        <v>9</v>
      </c>
      <c r="C8" s="73"/>
      <c r="D8" s="817"/>
      <c r="E8" s="817"/>
      <c r="F8" s="817"/>
      <c r="G8" s="817"/>
      <c r="H8" s="817"/>
      <c r="I8" s="817"/>
      <c r="J8" s="92" t="s">
        <v>10</v>
      </c>
      <c r="K8" s="790"/>
      <c r="L8" s="791"/>
    </row>
    <row r="9" spans="1:20" customHeight="1" ht="21.75" s="3" customFormat="1">
      <c r="B9" s="104" t="s">
        <v>12</v>
      </c>
      <c r="C9" s="93"/>
      <c r="D9" s="792"/>
      <c r="E9" s="792"/>
      <c r="F9" s="792"/>
      <c r="G9" s="792"/>
      <c r="H9" s="792"/>
      <c r="I9" s="792"/>
      <c r="J9" s="93" t="s">
        <v>13</v>
      </c>
      <c r="K9" s="790"/>
      <c r="L9" s="791"/>
    </row>
    <row r="10" spans="1:20" customHeight="1" ht="21.75" s="3" customFormat="1">
      <c r="B10" s="100" t="s">
        <v>14</v>
      </c>
      <c r="C10" s="98"/>
      <c r="D10" s="819"/>
      <c r="E10" s="819"/>
      <c r="F10" s="819"/>
      <c r="G10" s="96" t="s">
        <v>15</v>
      </c>
      <c r="H10" s="742"/>
      <c r="I10" s="742"/>
      <c r="J10" s="97" t="s">
        <v>16</v>
      </c>
      <c r="K10" s="742"/>
      <c r="L10" s="742"/>
    </row>
    <row r="11" spans="1:20" customHeight="1" ht="9" s="3" customFormat="1">
      <c r="B11" s="75"/>
      <c r="C11" s="76"/>
      <c r="D11" s="77"/>
      <c r="E11" s="77"/>
      <c r="F11" s="78"/>
      <c r="G11" s="78"/>
      <c r="H11" s="91"/>
      <c r="I11" s="78"/>
      <c r="J11" s="79"/>
      <c r="K11" s="80"/>
      <c r="L11" s="80"/>
    </row>
    <row r="12" spans="1:20" customHeight="1" ht="15.75" s="3" customFormat="1">
      <c r="B12" s="812" t="s">
        <v>17</v>
      </c>
      <c r="C12" s="813"/>
      <c r="D12" s="813"/>
      <c r="E12" s="813"/>
      <c r="F12" s="813"/>
      <c r="G12" s="813"/>
      <c r="H12" s="813"/>
      <c r="I12" s="813"/>
      <c r="J12" s="813"/>
      <c r="K12" s="813"/>
      <c r="L12" s="814"/>
    </row>
    <row r="13" spans="1:20" customHeight="1" ht="19.5" s="3" customFormat="1">
      <c r="B13" s="803" t="s">
        <v>18</v>
      </c>
      <c r="C13" s="804"/>
      <c r="D13" s="793"/>
      <c r="E13" s="794"/>
      <c r="F13" s="794"/>
      <c r="G13" s="795"/>
      <c r="H13" s="81" t="s">
        <v>19</v>
      </c>
      <c r="I13" s="410" t="s">
        <v>20</v>
      </c>
      <c r="J13" s="83" t="s">
        <v>21</v>
      </c>
      <c r="K13" s="820">
        <v>206</v>
      </c>
      <c r="L13" s="821"/>
    </row>
    <row r="14" spans="1:20" customHeight="1" ht="22.5" s="131" customFormat="1">
      <c r="B14" s="99" t="s">
        <v>22</v>
      </c>
      <c r="C14" s="792"/>
      <c r="D14" s="792"/>
      <c r="E14" s="822"/>
      <c r="F14" s="82" t="s">
        <v>23</v>
      </c>
      <c r="G14" s="753"/>
      <c r="H14" s="754"/>
      <c r="I14" s="74" t="s">
        <v>24</v>
      </c>
      <c r="J14" s="823"/>
      <c r="K14" s="824"/>
      <c r="L14" s="825"/>
      <c r="M14" s="131" t="str">
        <f>LEN(K15)-SEARCH(",",K15)</f>
        <v>0</v>
      </c>
      <c r="P14" s="239" t="s">
        <v>25</v>
      </c>
      <c r="Q14" s="203"/>
      <c r="R14" s="240"/>
    </row>
    <row r="15" spans="1:20" customHeight="1" ht="21" s="131" customFormat="1">
      <c r="B15" s="755" t="s">
        <v>26</v>
      </c>
      <c r="C15" s="756"/>
      <c r="D15" s="796">
        <v>20000</v>
      </c>
      <c r="E15" s="796"/>
      <c r="F15" s="94" t="s">
        <v>27</v>
      </c>
      <c r="G15" s="368">
        <v>10000</v>
      </c>
      <c r="H15" s="74" t="s">
        <v>28</v>
      </c>
      <c r="I15" s="395">
        <v>1</v>
      </c>
      <c r="J15" s="105" t="s">
        <v>29</v>
      </c>
      <c r="K15" s="411">
        <v>1</v>
      </c>
      <c r="L15" s="251" t="s">
        <v>30</v>
      </c>
      <c r="M15" s="252" t="s">
        <v>31</v>
      </c>
      <c r="N15" s="249" t="str">
        <f>G15/3</f>
        <v>0</v>
      </c>
      <c r="O15" s="250"/>
      <c r="P15" s="241" t="s">
        <v>32</v>
      </c>
      <c r="Q15" s="38"/>
      <c r="R15" s="242"/>
    </row>
    <row r="16" spans="1:20" customHeight="1" ht="21.75" s="131" customFormat="1">
      <c r="B16" s="100" t="s">
        <v>33</v>
      </c>
      <c r="C16" s="749"/>
      <c r="D16" s="749"/>
      <c r="E16" s="750"/>
      <c r="F16" s="112" t="s">
        <v>34</v>
      </c>
      <c r="G16" s="749"/>
      <c r="H16" s="751"/>
      <c r="I16" s="752"/>
      <c r="J16" s="113" t="s">
        <v>35</v>
      </c>
      <c r="K16" s="828"/>
      <c r="L16" s="829"/>
      <c r="P16" s="243" t="s">
        <v>36</v>
      </c>
      <c r="Q16" s="140">
        <v>1</v>
      </c>
      <c r="R16" s="244" t="s">
        <v>37</v>
      </c>
    </row>
    <row r="17" spans="1:20" customHeight="1" ht="11.25" s="3" customFormat="1">
      <c r="B17" s="8"/>
      <c r="C17" s="8"/>
      <c r="D17" s="9"/>
      <c r="E17" s="10"/>
      <c r="F17" s="4"/>
      <c r="G17" s="11"/>
      <c r="H17" s="12"/>
      <c r="I17" s="4"/>
      <c r="J17" s="5"/>
      <c r="K17" s="5"/>
      <c r="L17" s="5"/>
      <c r="M17" s="234" t="s">
        <v>38</v>
      </c>
      <c r="N17" s="234" t="s">
        <v>39</v>
      </c>
      <c r="P17" s="243" t="s">
        <v>40</v>
      </c>
      <c r="Q17" s="140">
        <v>2</v>
      </c>
      <c r="R17" s="244" t="s">
        <v>37</v>
      </c>
    </row>
    <row r="18" spans="1:20" customHeight="1" ht="18" s="3" customFormat="1">
      <c r="B18" s="743" t="s">
        <v>41</v>
      </c>
      <c r="C18" s="744"/>
      <c r="D18" s="744"/>
      <c r="E18" s="744"/>
      <c r="F18" s="744"/>
      <c r="G18" s="744"/>
      <c r="H18" s="744"/>
      <c r="I18" s="744"/>
      <c r="J18" s="744"/>
      <c r="K18" s="744"/>
      <c r="L18" s="745"/>
      <c r="M18" s="406"/>
      <c r="N18" s="405"/>
      <c r="O18" s="261" t="s">
        <v>42</v>
      </c>
      <c r="P18" s="243" t="s">
        <v>43</v>
      </c>
      <c r="Q18" s="140">
        <v>3</v>
      </c>
      <c r="R18" s="244" t="s">
        <v>37</v>
      </c>
    </row>
    <row r="19" spans="1:20" customHeight="1" ht="19.5" s="3" customFormat="1">
      <c r="B19" s="256" t="s">
        <v>44</v>
      </c>
      <c r="C19" s="259"/>
      <c r="D19" s="256" t="s">
        <v>45</v>
      </c>
      <c r="E19" s="259"/>
      <c r="F19" s="256" t="s">
        <v>45</v>
      </c>
      <c r="G19" s="258"/>
      <c r="H19" s="256" t="s">
        <v>46</v>
      </c>
      <c r="I19" s="260" t="s">
        <v>47</v>
      </c>
      <c r="J19" s="256" t="s">
        <v>48</v>
      </c>
      <c r="K19" s="259" t="s">
        <v>49</v>
      </c>
      <c r="L19" s="257"/>
      <c r="M19" s="404"/>
      <c r="N19" s="405"/>
      <c r="O19" s="261" t="s">
        <v>50</v>
      </c>
      <c r="P19" s="245" t="s">
        <v>51</v>
      </c>
      <c r="Q19" s="246">
        <v>1</v>
      </c>
      <c r="R19" s="247" t="s">
        <v>37</v>
      </c>
    </row>
    <row r="20" spans="1:20" customHeight="1" ht="12">
      <c r="B20" s="13"/>
      <c r="C20" s="14"/>
      <c r="D20" s="14"/>
      <c r="E20" s="14"/>
      <c r="F20" s="14"/>
      <c r="G20" s="14"/>
      <c r="H20" s="15"/>
      <c r="I20" s="14"/>
      <c r="J20" s="16"/>
      <c r="K20" s="14"/>
      <c r="L20" s="17"/>
    </row>
    <row r="21" spans="1:20" customHeight="1" ht="21">
      <c r="B21" s="830" t="s">
        <v>52</v>
      </c>
      <c r="C21" s="831"/>
      <c r="D21" s="114" t="s">
        <v>53</v>
      </c>
      <c r="E21" s="280" t="s">
        <v>54</v>
      </c>
      <c r="F21" s="408">
        <v>7</v>
      </c>
      <c r="G21" s="18" t="s">
        <v>55</v>
      </c>
      <c r="H21" s="409">
        <v>1000.8</v>
      </c>
      <c r="I21" s="19" t="s">
        <v>56</v>
      </c>
      <c r="J21" s="20" t="s">
        <v>57</v>
      </c>
      <c r="K21" s="412">
        <v>74</v>
      </c>
      <c r="L21" s="21" t="s">
        <v>58</v>
      </c>
    </row>
    <row r="22" spans="1:20" customHeight="1" ht="21">
      <c r="B22" s="832"/>
      <c r="C22" s="833"/>
      <c r="D22" s="114" t="s">
        <v>59</v>
      </c>
      <c r="E22" s="280" t="s">
        <v>54</v>
      </c>
      <c r="F22" s="408">
        <v>7</v>
      </c>
      <c r="G22" s="18" t="s">
        <v>55</v>
      </c>
      <c r="H22" s="409">
        <v>1000.9</v>
      </c>
      <c r="I22" s="19" t="s">
        <v>56</v>
      </c>
      <c r="J22" s="20" t="s">
        <v>57</v>
      </c>
      <c r="K22" s="412">
        <v>72</v>
      </c>
      <c r="L22" s="21" t="s">
        <v>58</v>
      </c>
      <c r="N22" s="781" t="s">
        <v>60</v>
      </c>
      <c r="O22" s="782"/>
      <c r="P22" s="782"/>
      <c r="Q22" s="782"/>
      <c r="R22" s="782"/>
      <c r="S22" s="782"/>
      <c r="T22" s="783"/>
    </row>
    <row r="23" spans="1:20" customHeight="1" ht="16.5">
      <c r="B23" s="22"/>
      <c r="C23" s="22"/>
      <c r="D23" s="23"/>
      <c r="E23" s="24"/>
      <c r="F23" s="25"/>
      <c r="G23" s="26"/>
      <c r="H23" s="27"/>
      <c r="I23" s="7"/>
      <c r="J23" s="6"/>
      <c r="K23" s="6"/>
      <c r="L23" s="28"/>
      <c r="N23" s="784"/>
      <c r="O23" s="785"/>
      <c r="P23" s="785"/>
      <c r="Q23" s="785"/>
      <c r="R23" s="785"/>
      <c r="S23" s="785"/>
      <c r="T23" s="786"/>
    </row>
    <row r="24" spans="1:20" customHeight="1" ht="15.75" s="3" customFormat="1">
      <c r="B24" s="746" t="s">
        <v>61</v>
      </c>
      <c r="C24" s="747"/>
      <c r="D24" s="747"/>
      <c r="E24" s="747"/>
      <c r="F24" s="747"/>
      <c r="G24" s="747"/>
      <c r="H24" s="747"/>
      <c r="I24" s="747"/>
      <c r="J24" s="747"/>
      <c r="K24" s="747"/>
      <c r="L24" s="748"/>
      <c r="N24" s="787"/>
      <c r="O24" s="788"/>
      <c r="P24" s="788"/>
      <c r="Q24" s="788"/>
      <c r="R24" s="788"/>
      <c r="S24" s="788"/>
      <c r="T24" s="789"/>
    </row>
    <row r="25" spans="1:20" customHeight="1" ht="15">
      <c r="B25" s="834" t="s">
        <v>62</v>
      </c>
      <c r="C25" s="835"/>
      <c r="D25" s="774" t="s">
        <v>63</v>
      </c>
      <c r="E25" s="775"/>
      <c r="F25" s="778" t="s">
        <v>64</v>
      </c>
      <c r="G25" s="779"/>
      <c r="H25" s="780"/>
      <c r="J25" s="778" t="s">
        <v>65</v>
      </c>
      <c r="K25" s="779"/>
      <c r="L25" s="780"/>
      <c r="N25" s="229" t="s">
        <v>66</v>
      </c>
      <c r="O25" s="232"/>
      <c r="P25" s="765" t="s">
        <v>67</v>
      </c>
      <c r="Q25" s="766"/>
      <c r="R25" s="767"/>
    </row>
    <row r="26" spans="1:20" customHeight="1" ht="14.25">
      <c r="A26" s="29"/>
      <c r="B26" s="826" t="str">
        <f>IF(L15="g",CONCATENATE("Aplicados","(  g )"),CONCATENATE("Aplicados","( kg )"))</f>
        <v>0</v>
      </c>
      <c r="C26" s="827"/>
      <c r="D26" s="776"/>
      <c r="E26" s="777"/>
      <c r="F26" s="109" t="s">
        <v>68</v>
      </c>
      <c r="G26" s="30" t="s">
        <v>69</v>
      </c>
      <c r="H26" s="87" t="s">
        <v>70</v>
      </c>
      <c r="J26" s="109" t="s">
        <v>68</v>
      </c>
      <c r="K26" s="30" t="s">
        <v>69</v>
      </c>
      <c r="L26" s="87" t="s">
        <v>70</v>
      </c>
      <c r="N26" s="763" t="s">
        <v>71</v>
      </c>
      <c r="O26" s="764"/>
      <c r="P26" s="768" t="s">
        <v>71</v>
      </c>
      <c r="Q26" s="769"/>
      <c r="R26" s="770"/>
    </row>
    <row r="27" spans="1:20" customHeight="1" ht="12">
      <c r="A27" s="33"/>
      <c r="B27" s="106" t="s">
        <v>72</v>
      </c>
      <c r="C27" s="108" t="s">
        <v>73</v>
      </c>
      <c r="D27" s="776"/>
      <c r="E27" s="777"/>
      <c r="F27" s="110"/>
      <c r="G27" s="86"/>
      <c r="H27" s="88"/>
      <c r="J27" s="111"/>
      <c r="K27" s="34"/>
      <c r="L27" s="88"/>
      <c r="N27" s="214" t="s">
        <v>72</v>
      </c>
      <c r="O27" s="233" t="s">
        <v>74</v>
      </c>
      <c r="P27" s="771" t="s">
        <v>75</v>
      </c>
      <c r="Q27" s="772"/>
      <c r="R27" s="773"/>
    </row>
    <row r="28" spans="1:20" customHeight="1" ht="23.25" s="117" customFormat="1">
      <c r="A28" s="47">
        <v>1</v>
      </c>
      <c r="B28" s="413">
        <v>50</v>
      </c>
      <c r="C28" s="396" t="s">
        <v>76</v>
      </c>
      <c r="D28" s="759"/>
      <c r="E28" s="760"/>
      <c r="F28" s="414">
        <v>50</v>
      </c>
      <c r="G28" s="415">
        <v>50</v>
      </c>
      <c r="H28" s="416">
        <v>50</v>
      </c>
      <c r="J28" s="398"/>
      <c r="K28" s="399"/>
      <c r="L28" s="400"/>
      <c r="N28" s="248" t="str">
        <f>B28</f>
        <v>0</v>
      </c>
      <c r="O28" s="322">
        <v>-0.0002</v>
      </c>
      <c r="P28" s="323">
        <v>6.999999999999999E-5</v>
      </c>
      <c r="Q28" s="324"/>
      <c r="R28" s="325"/>
    </row>
    <row r="29" spans="1:20" customHeight="1" ht="23.25" s="117" customFormat="1">
      <c r="A29" s="47">
        <v>2</v>
      </c>
      <c r="B29" s="413">
        <v>100</v>
      </c>
      <c r="C29" s="396" t="s">
        <v>76</v>
      </c>
      <c r="D29" s="759"/>
      <c r="E29" s="760"/>
      <c r="F29" s="414">
        <v>100</v>
      </c>
      <c r="G29" s="415">
        <v>100</v>
      </c>
      <c r="H29" s="416">
        <v>100</v>
      </c>
      <c r="J29" s="398"/>
      <c r="K29" s="399"/>
      <c r="L29" s="400"/>
      <c r="N29" s="156" t="str">
        <f>B29</f>
        <v>0</v>
      </c>
      <c r="O29" s="326">
        <v>0.00029</v>
      </c>
      <c r="P29" s="327">
        <v>0.00013</v>
      </c>
      <c r="Q29" s="328"/>
      <c r="R29" s="329"/>
    </row>
    <row r="30" spans="1:20" customHeight="1" ht="23.25" s="117" customFormat="1">
      <c r="A30" s="47">
        <v>3</v>
      </c>
      <c r="B30" s="397">
        <v>200</v>
      </c>
      <c r="C30" s="396" t="s">
        <v>76</v>
      </c>
      <c r="D30" s="759"/>
      <c r="E30" s="760"/>
      <c r="F30" s="414">
        <v>200</v>
      </c>
      <c r="G30" s="415">
        <v>200</v>
      </c>
      <c r="H30" s="416">
        <v>200</v>
      </c>
      <c r="J30" s="398"/>
      <c r="K30" s="399"/>
      <c r="L30" s="400"/>
      <c r="N30" s="156" t="str">
        <f>B30</f>
        <v>0</v>
      </c>
      <c r="O30" s="326">
        <v>-0.00055</v>
      </c>
      <c r="P30" s="330">
        <v>0.00026</v>
      </c>
      <c r="Q30" s="331"/>
      <c r="R30" s="332"/>
    </row>
    <row r="31" spans="1:20" customHeight="1" ht="23.25" s="117" customFormat="1">
      <c r="A31" s="47">
        <v>4</v>
      </c>
      <c r="B31" s="413">
        <v>250</v>
      </c>
      <c r="C31" s="396" t="s">
        <v>76</v>
      </c>
      <c r="D31" s="759"/>
      <c r="E31" s="760"/>
      <c r="F31" s="414">
        <v>250</v>
      </c>
      <c r="G31" s="415">
        <v>250</v>
      </c>
      <c r="H31" s="416">
        <v>250</v>
      </c>
      <c r="J31" s="398"/>
      <c r="K31" s="399"/>
      <c r="L31" s="400"/>
      <c r="N31" s="156" t="str">
        <f>B31</f>
        <v>0</v>
      </c>
      <c r="O31" s="407">
        <v>-0.00075</v>
      </c>
      <c r="P31" s="330">
        <v>0.00026</v>
      </c>
      <c r="Q31" s="331">
        <v>6.999999999999999E-5</v>
      </c>
      <c r="R31" s="332"/>
    </row>
    <row r="32" spans="1:20" customHeight="1" ht="23.25" s="117" customFormat="1">
      <c r="A32" s="47">
        <v>5</v>
      </c>
      <c r="B32" s="413">
        <v>300</v>
      </c>
      <c r="C32" s="396" t="s">
        <v>76</v>
      </c>
      <c r="D32" s="759"/>
      <c r="E32" s="760"/>
      <c r="F32" s="414">
        <v>300</v>
      </c>
      <c r="G32" s="415">
        <v>300</v>
      </c>
      <c r="H32" s="416">
        <v>300</v>
      </c>
      <c r="J32" s="398"/>
      <c r="K32" s="399"/>
      <c r="L32" s="400"/>
      <c r="N32" s="156" t="str">
        <f>B32</f>
        <v>0</v>
      </c>
      <c r="O32" s="340">
        <v>-0.00026</v>
      </c>
      <c r="P32" s="333">
        <v>0.00026</v>
      </c>
      <c r="Q32" s="334">
        <v>0.00013</v>
      </c>
      <c r="R32" s="335"/>
    </row>
    <row r="33" spans="1:20" customHeight="1" ht="23.25" s="117" customFormat="1">
      <c r="A33" s="47">
        <v>6</v>
      </c>
      <c r="B33" s="413">
        <v>500</v>
      </c>
      <c r="C33" s="396" t="s">
        <v>77</v>
      </c>
      <c r="D33" s="759"/>
      <c r="E33" s="760"/>
      <c r="F33" s="414">
        <v>500</v>
      </c>
      <c r="G33" s="415">
        <v>500</v>
      </c>
      <c r="H33" s="416">
        <v>500</v>
      </c>
      <c r="J33" s="398"/>
      <c r="K33" s="399"/>
      <c r="L33" s="400"/>
      <c r="N33" s="129" t="str">
        <f>B33</f>
        <v>0</v>
      </c>
      <c r="O33" s="326">
        <v>0.012</v>
      </c>
      <c r="P33" s="330">
        <v>0.001</v>
      </c>
      <c r="Q33" s="331"/>
      <c r="R33" s="332"/>
    </row>
    <row r="34" spans="1:20" customHeight="1" ht="23.25" s="117" customFormat="1">
      <c r="A34" s="47">
        <v>7</v>
      </c>
      <c r="B34" s="414"/>
      <c r="C34" s="417"/>
      <c r="D34" s="759"/>
      <c r="E34" s="760"/>
      <c r="F34" s="414"/>
      <c r="G34" s="415"/>
      <c r="H34" s="416"/>
      <c r="J34" s="398"/>
      <c r="K34" s="399"/>
      <c r="L34" s="400"/>
      <c r="N34" s="129" t="str">
        <f>B34</f>
        <v>0</v>
      </c>
      <c r="O34" s="326"/>
      <c r="P34" s="330"/>
      <c r="Q34" s="331"/>
      <c r="R34" s="332"/>
    </row>
    <row r="35" spans="1:20" customHeight="1" ht="23.25" s="117" customFormat="1">
      <c r="A35" s="47">
        <v>8</v>
      </c>
      <c r="B35" s="414"/>
      <c r="C35" s="417"/>
      <c r="D35" s="761"/>
      <c r="E35" s="762"/>
      <c r="F35" s="414"/>
      <c r="G35" s="415"/>
      <c r="H35" s="416"/>
      <c r="J35" s="398"/>
      <c r="K35" s="399"/>
      <c r="L35" s="400"/>
      <c r="N35" s="129" t="str">
        <f>B35</f>
        <v>0</v>
      </c>
      <c r="O35" s="326"/>
      <c r="P35" s="330"/>
      <c r="Q35" s="331"/>
      <c r="R35" s="332"/>
    </row>
    <row r="36" spans="1:20" customHeight="1" ht="23.25" s="117" customFormat="1">
      <c r="A36" s="47">
        <v>9</v>
      </c>
      <c r="B36" s="397"/>
      <c r="C36" s="417"/>
      <c r="D36" s="761"/>
      <c r="E36" s="762"/>
      <c r="F36" s="414"/>
      <c r="G36" s="415"/>
      <c r="H36" s="416"/>
      <c r="J36" s="398"/>
      <c r="K36" s="399"/>
      <c r="L36" s="400"/>
      <c r="N36" s="129" t="str">
        <f>B36</f>
        <v>0</v>
      </c>
      <c r="O36" s="326"/>
      <c r="P36" s="330"/>
      <c r="Q36" s="331"/>
      <c r="R36" s="332"/>
    </row>
    <row r="37" spans="1:20" customHeight="1" ht="23.25" s="117" customFormat="1">
      <c r="A37" s="47">
        <v>10</v>
      </c>
      <c r="B37" s="418"/>
      <c r="C37" s="417"/>
      <c r="D37" s="797"/>
      <c r="E37" s="798"/>
      <c r="F37" s="419"/>
      <c r="G37" s="420"/>
      <c r="H37" s="421"/>
      <c r="J37" s="401"/>
      <c r="K37" s="402"/>
      <c r="L37" s="403"/>
      <c r="N37" s="228" t="str">
        <f>B37</f>
        <v>0</v>
      </c>
      <c r="O37" s="336"/>
      <c r="P37" s="337"/>
      <c r="Q37" s="338"/>
      <c r="R37" s="339"/>
    </row>
    <row r="38" spans="1:20" customHeight="1" ht="14.25">
      <c r="B38" s="38"/>
      <c r="C38" s="38"/>
      <c r="D38" s="38"/>
      <c r="E38" s="38"/>
      <c r="F38" s="38"/>
      <c r="G38" s="38"/>
      <c r="H38" s="38"/>
      <c r="I38" s="38"/>
      <c r="J38" s="38"/>
      <c r="K38" s="38"/>
      <c r="L38" s="38"/>
      <c r="N38" s="853" t="s">
        <v>78</v>
      </c>
      <c r="O38" s="854"/>
      <c r="P38" s="855"/>
      <c r="Q38" s="855"/>
      <c r="R38" s="856"/>
    </row>
    <row r="39" spans="1:20" customHeight="1" ht="19.5">
      <c r="B39" s="90"/>
      <c r="C39" s="89"/>
      <c r="D39" s="89"/>
      <c r="E39" s="89"/>
      <c r="F39" s="865" t="s">
        <v>79</v>
      </c>
      <c r="G39" s="865"/>
      <c r="H39" s="865"/>
      <c r="I39" s="861" t="str">
        <f>IF(G15="","Digitar capacidade máxima da Balança","Aplicar aproximadamente "&amp;N15 &amp; " "&amp;M15)</f>
        <v>0</v>
      </c>
      <c r="J39" s="861"/>
      <c r="K39" s="861"/>
      <c r="L39" s="862"/>
      <c r="N39" s="225"/>
      <c r="O39" s="225"/>
      <c r="P39" s="225"/>
    </row>
    <row r="40" spans="1:20" customHeight="1" ht="12">
      <c r="B40" s="40"/>
      <c r="C40" s="41"/>
      <c r="D40" s="31"/>
      <c r="E40" s="42"/>
      <c r="F40" s="37" t="s">
        <v>80</v>
      </c>
      <c r="G40" s="863" t="s">
        <v>81</v>
      </c>
      <c r="H40" s="864"/>
      <c r="I40" s="863" t="s">
        <v>82</v>
      </c>
      <c r="J40" s="864"/>
      <c r="K40" s="42"/>
      <c r="L40" s="43"/>
      <c r="O40" s="227"/>
    </row>
    <row r="41" spans="1:20" customHeight="1" ht="18.75">
      <c r="B41" s="45"/>
      <c r="C41" s="46"/>
      <c r="D41" s="31"/>
      <c r="E41" s="31"/>
      <c r="F41" s="85">
        <v>1</v>
      </c>
      <c r="G41" s="857"/>
      <c r="H41" s="858"/>
      <c r="I41" s="859"/>
      <c r="J41" s="860"/>
      <c r="K41" s="107"/>
      <c r="L41" s="84"/>
    </row>
    <row r="42" spans="1:20" customHeight="1" ht="18.75">
      <c r="B42" s="45"/>
      <c r="C42" s="46"/>
      <c r="D42" s="31"/>
      <c r="E42" s="31"/>
      <c r="F42" s="85">
        <v>2</v>
      </c>
      <c r="G42" s="857"/>
      <c r="H42" s="858"/>
      <c r="I42" s="859"/>
      <c r="J42" s="860"/>
      <c r="K42" s="49"/>
      <c r="L42" s="50"/>
    </row>
    <row r="43" spans="1:20" customHeight="1" ht="18.75">
      <c r="B43" s="45"/>
      <c r="C43" s="46"/>
      <c r="D43" s="31"/>
      <c r="E43" s="31"/>
      <c r="F43" s="85">
        <v>3</v>
      </c>
      <c r="G43" s="857"/>
      <c r="H43" s="858"/>
      <c r="I43" s="859"/>
      <c r="J43" s="860"/>
      <c r="K43" s="49"/>
      <c r="L43" s="50"/>
    </row>
    <row r="44" spans="1:20" customHeight="1" ht="18.75">
      <c r="B44" s="45"/>
      <c r="C44" s="46"/>
      <c r="D44" s="31"/>
      <c r="E44" s="31"/>
      <c r="F44" s="85">
        <v>4</v>
      </c>
      <c r="G44" s="857"/>
      <c r="H44" s="858"/>
      <c r="I44" s="859"/>
      <c r="J44" s="860"/>
      <c r="K44" s="38"/>
      <c r="L44" s="84"/>
    </row>
    <row r="45" spans="1:20" customHeight="1" ht="18.75">
      <c r="B45" s="45"/>
      <c r="C45" s="46"/>
      <c r="D45" s="31"/>
      <c r="E45" s="31"/>
      <c r="F45" s="85">
        <v>5</v>
      </c>
      <c r="G45" s="857"/>
      <c r="H45" s="858"/>
      <c r="I45" s="859"/>
      <c r="J45" s="860"/>
      <c r="K45" s="49"/>
      <c r="L45" s="50"/>
    </row>
    <row r="46" spans="1:20" customHeight="1" ht="8.25">
      <c r="B46" s="51"/>
      <c r="C46" s="52"/>
      <c r="D46" s="52"/>
      <c r="E46" s="52"/>
      <c r="F46" s="53"/>
      <c r="G46" s="72"/>
      <c r="H46" s="52"/>
      <c r="I46" s="52"/>
      <c r="J46" s="52"/>
      <c r="K46" s="52"/>
      <c r="L46" s="54"/>
    </row>
    <row r="47" spans="1:20" customHeight="1" ht="11.25">
      <c r="B47" s="38"/>
      <c r="C47" s="38"/>
      <c r="D47" s="38"/>
      <c r="E47" s="38"/>
      <c r="F47" s="55"/>
      <c r="G47" s="38"/>
      <c r="H47" s="38"/>
      <c r="I47" s="38"/>
      <c r="J47" s="38"/>
      <c r="K47" s="38"/>
      <c r="L47" s="38"/>
    </row>
    <row r="48" spans="1:20" customHeight="1" ht="15">
      <c r="B48" s="839" t="s">
        <v>83</v>
      </c>
      <c r="C48" s="840"/>
      <c r="D48" s="840"/>
      <c r="E48" s="840"/>
      <c r="F48" s="840"/>
      <c r="G48" s="840"/>
      <c r="H48" s="840"/>
      <c r="I48" s="840"/>
      <c r="J48" s="840"/>
      <c r="K48" s="840"/>
      <c r="L48" s="841"/>
    </row>
    <row r="49" spans="1:20" customHeight="1" ht="10.5" s="56" customFormat="1">
      <c r="B49" s="851" t="s">
        <v>84</v>
      </c>
      <c r="C49" s="852"/>
      <c r="D49" s="852"/>
      <c r="E49" s="852"/>
      <c r="F49" s="852"/>
      <c r="G49" s="852"/>
      <c r="H49" s="852"/>
      <c r="I49" s="852"/>
      <c r="J49" s="57" t="s">
        <v>85</v>
      </c>
      <c r="L49" s="58"/>
    </row>
    <row r="50" spans="1:20" customHeight="1" ht="10.5" s="56" customFormat="1">
      <c r="B50" s="59" t="s">
        <v>86</v>
      </c>
      <c r="C50" s="60"/>
      <c r="D50" s="60"/>
      <c r="E50" s="60"/>
      <c r="F50" s="60"/>
      <c r="G50" s="60"/>
      <c r="H50" s="60"/>
      <c r="I50" s="60"/>
      <c r="J50" s="60"/>
      <c r="K50" s="60"/>
      <c r="L50" s="61"/>
    </row>
    <row r="51" spans="1:20" customHeight="1" ht="10.5" s="56" customFormat="1">
      <c r="B51" s="59" t="s">
        <v>87</v>
      </c>
      <c r="C51" s="60"/>
      <c r="D51" s="60"/>
      <c r="E51" s="60"/>
      <c r="F51" s="60"/>
      <c r="G51" s="60"/>
      <c r="H51" s="60"/>
      <c r="I51" s="60"/>
      <c r="J51" s="60"/>
      <c r="K51" s="60"/>
      <c r="L51" s="61"/>
    </row>
    <row r="52" spans="1:20" customHeight="1" ht="10.5" hidden="true" s="62" customFormat="1">
      <c r="B52" s="63" t="s">
        <v>88</v>
      </c>
      <c r="C52" s="64"/>
      <c r="D52" s="64"/>
      <c r="E52" s="64"/>
      <c r="F52" s="64"/>
      <c r="G52" s="64"/>
      <c r="H52" s="64"/>
      <c r="I52" s="64"/>
      <c r="J52" s="64"/>
      <c r="K52" s="64"/>
      <c r="L52" s="65"/>
    </row>
    <row r="53" spans="1:20" customHeight="1" ht="10.5" hidden="true" s="62" customFormat="1">
      <c r="B53" s="63" t="s">
        <v>89</v>
      </c>
      <c r="C53" s="64"/>
      <c r="D53" s="64"/>
      <c r="E53" s="64"/>
      <c r="F53" s="64"/>
      <c r="G53" s="64"/>
      <c r="H53" s="64"/>
      <c r="I53" s="64"/>
      <c r="J53" s="64"/>
      <c r="K53" s="64"/>
      <c r="L53" s="65"/>
    </row>
    <row r="54" spans="1:20" customHeight="1" ht="10.5" s="56" customFormat="1">
      <c r="B54" s="66" t="s">
        <v>90</v>
      </c>
      <c r="C54" s="67"/>
      <c r="D54" s="67"/>
      <c r="E54" s="67"/>
      <c r="F54" s="67"/>
      <c r="G54" s="67"/>
      <c r="H54" s="67"/>
      <c r="I54" s="67"/>
      <c r="J54" s="67"/>
      <c r="K54" s="67"/>
      <c r="L54" s="68"/>
    </row>
    <row r="55" spans="1:20" customHeight="1" ht="10.5" s="56" customFormat="1">
      <c r="B55" s="66" t="s">
        <v>91</v>
      </c>
      <c r="C55" s="67"/>
      <c r="D55" s="67"/>
      <c r="E55" s="67"/>
      <c r="F55" s="67"/>
      <c r="G55" s="67"/>
      <c r="H55" s="67"/>
      <c r="I55" s="67"/>
      <c r="J55" s="67"/>
      <c r="K55" s="67"/>
      <c r="L55" s="68"/>
    </row>
    <row r="56" spans="1:20" customHeight="1" ht="10.5" s="56" customFormat="1">
      <c r="B56" s="66" t="s">
        <v>92</v>
      </c>
      <c r="C56" s="67"/>
      <c r="D56" s="67"/>
      <c r="E56" s="67"/>
      <c r="F56" s="67"/>
      <c r="G56" s="67"/>
      <c r="H56" s="67"/>
      <c r="I56" s="67"/>
      <c r="J56" s="67"/>
      <c r="K56" s="67"/>
      <c r="L56" s="68"/>
    </row>
    <row r="57" spans="1:20" customHeight="1" ht="10.5" s="56" customFormat="1">
      <c r="B57" s="66" t="s">
        <v>93</v>
      </c>
      <c r="C57" s="67"/>
      <c r="D57" s="67"/>
      <c r="E57" s="67"/>
      <c r="F57" s="67"/>
      <c r="G57" s="67"/>
      <c r="H57" s="67"/>
      <c r="I57" s="67"/>
      <c r="J57" s="67"/>
      <c r="K57" s="67"/>
      <c r="L57" s="68"/>
    </row>
    <row r="58" spans="1:20" customHeight="1" ht="6" s="56" customFormat="1">
      <c r="B58" s="69"/>
      <c r="C58" s="70"/>
      <c r="D58" s="70"/>
      <c r="E58" s="70"/>
      <c r="F58" s="70"/>
      <c r="G58" s="70"/>
      <c r="H58" s="70"/>
      <c r="I58" s="70"/>
      <c r="J58" s="70"/>
      <c r="K58" s="70"/>
      <c r="L58" s="71"/>
    </row>
    <row r="59" spans="1:20" customHeight="1" ht="11.25">
      <c r="B59" s="38"/>
      <c r="C59" s="38"/>
      <c r="D59" s="38"/>
      <c r="E59" s="38"/>
      <c r="F59" s="55"/>
      <c r="G59" s="38"/>
      <c r="H59" s="38"/>
      <c r="I59" s="38"/>
      <c r="J59" s="38"/>
      <c r="K59" s="38"/>
      <c r="L59" s="38"/>
    </row>
    <row r="60" spans="1:20" customHeight="1" ht="13.5">
      <c r="B60" s="839" t="s">
        <v>94</v>
      </c>
      <c r="C60" s="840"/>
      <c r="D60" s="840"/>
      <c r="E60" s="840"/>
      <c r="F60" s="840"/>
      <c r="G60" s="840"/>
      <c r="H60" s="840"/>
      <c r="I60" s="840"/>
      <c r="J60" s="840"/>
      <c r="K60" s="840"/>
      <c r="L60" s="841"/>
    </row>
    <row r="61" spans="1:20" customHeight="1" ht="12">
      <c r="B61" s="836" t="s">
        <v>95</v>
      </c>
      <c r="C61" s="837"/>
      <c r="D61" s="837"/>
      <c r="E61" s="837"/>
      <c r="F61" s="837"/>
      <c r="G61" s="837"/>
      <c r="H61" s="837"/>
      <c r="I61" s="837"/>
      <c r="J61" s="837"/>
      <c r="K61" s="837"/>
      <c r="L61" s="838"/>
    </row>
    <row r="62" spans="1:20" customHeight="1" ht="12">
      <c r="B62" s="836" t="s">
        <v>96</v>
      </c>
      <c r="C62" s="837"/>
      <c r="D62" s="837"/>
      <c r="E62" s="837"/>
      <c r="F62" s="837"/>
      <c r="G62" s="837"/>
      <c r="H62" s="837"/>
      <c r="I62" s="837"/>
      <c r="J62" s="837"/>
      <c r="K62" s="837"/>
      <c r="L62" s="838"/>
    </row>
    <row r="63" spans="1:20" customHeight="1" ht="12">
      <c r="B63" s="836" t="s">
        <v>97</v>
      </c>
      <c r="C63" s="837"/>
      <c r="D63" s="837"/>
      <c r="E63" s="837"/>
      <c r="F63" s="837"/>
      <c r="G63" s="837"/>
      <c r="H63" s="837"/>
      <c r="I63" s="837"/>
      <c r="J63" s="837"/>
      <c r="K63" s="837"/>
      <c r="L63" s="838"/>
    </row>
    <row r="64" spans="1:20" customHeight="1" ht="18.75">
      <c r="B64" s="844"/>
      <c r="C64" s="845"/>
      <c r="D64" s="845"/>
      <c r="E64" s="845"/>
      <c r="F64" s="845"/>
      <c r="G64" s="845"/>
      <c r="H64" s="845"/>
      <c r="I64" s="845"/>
      <c r="J64" s="845"/>
      <c r="K64" s="845"/>
      <c r="L64" s="846"/>
    </row>
    <row r="65" spans="1:20" customHeight="1" ht="18.75">
      <c r="B65" s="844"/>
      <c r="C65" s="845"/>
      <c r="D65" s="845"/>
      <c r="E65" s="845"/>
      <c r="F65" s="845"/>
      <c r="G65" s="845"/>
      <c r="H65" s="845"/>
      <c r="I65" s="845"/>
      <c r="J65" s="845"/>
      <c r="K65" s="845"/>
      <c r="L65" s="846"/>
    </row>
    <row r="66" spans="1:20" customHeight="1" ht="18.75">
      <c r="B66" s="844"/>
      <c r="C66" s="845"/>
      <c r="D66" s="845"/>
      <c r="E66" s="845"/>
      <c r="F66" s="845"/>
      <c r="G66" s="845"/>
      <c r="H66" s="845"/>
      <c r="I66" s="845"/>
      <c r="J66" s="845"/>
      <c r="K66" s="845"/>
      <c r="L66" s="846"/>
    </row>
    <row r="67" spans="1:20" customHeight="1" ht="18.75">
      <c r="B67" s="847"/>
      <c r="C67" s="848"/>
      <c r="D67" s="848"/>
      <c r="E67" s="848"/>
      <c r="F67" s="848"/>
      <c r="G67" s="848"/>
      <c r="H67" s="848"/>
      <c r="I67" s="848"/>
      <c r="J67" s="848"/>
      <c r="K67" s="848"/>
      <c r="L67" s="849"/>
    </row>
    <row r="68" spans="1:20" customHeight="1" ht="9">
      <c r="B68" s="211"/>
      <c r="C68" s="211"/>
      <c r="D68" s="211"/>
      <c r="E68" s="211"/>
      <c r="F68" s="211"/>
      <c r="G68" s="211"/>
      <c r="H68" s="211"/>
      <c r="I68" s="212"/>
      <c r="J68" s="212"/>
      <c r="K68" s="212"/>
      <c r="L68" s="211"/>
    </row>
    <row r="69" spans="1:20" customHeight="1" ht="19.5">
      <c r="B69" s="206"/>
      <c r="C69" s="850" t="s">
        <v>98</v>
      </c>
      <c r="D69" s="850"/>
      <c r="E69" s="842"/>
      <c r="F69" s="842"/>
      <c r="G69" s="842"/>
      <c r="H69" s="213" t="s">
        <v>99</v>
      </c>
      <c r="I69" s="843"/>
      <c r="J69" s="843"/>
      <c r="K69" s="843"/>
      <c r="L69" s="206"/>
    </row>
    <row r="70" spans="1:20" customHeight="1" ht="10.5">
      <c r="B70" s="206"/>
      <c r="C70" s="210"/>
      <c r="D70" s="210"/>
      <c r="E70" s="235"/>
      <c r="F70" s="235"/>
      <c r="G70" s="235"/>
      <c r="H70" s="213"/>
      <c r="I70" s="226"/>
      <c r="J70" s="226"/>
      <c r="K70" s="226"/>
      <c r="L70" s="230" t="s">
        <v>100</v>
      </c>
    </row>
    <row r="71" spans="1:20">
      <c r="B71" s="2"/>
    </row>
    <row r="73" spans="1:20">
      <c r="B73" s="278">
        <v>41521</v>
      </c>
      <c r="C73" s="264" t="s">
        <v>101</v>
      </c>
    </row>
    <row r="74" spans="1:20">
      <c r="B74" s="278">
        <v>41649</v>
      </c>
      <c r="C74" s="264" t="s">
        <v>102</v>
      </c>
    </row>
    <row r="75" spans="1:20">
      <c r="B75" s="278">
        <v>41885</v>
      </c>
      <c r="C75" s="264" t="s">
        <v>103</v>
      </c>
    </row>
    <row r="76" spans="1:20">
      <c r="B76" s="278"/>
      <c r="C76" s="264"/>
    </row>
    <row r="77" spans="1:20">
      <c r="B77" s="278">
        <v>42860</v>
      </c>
      <c r="C77" s="264" t="s">
        <v>104</v>
      </c>
    </row>
    <row r="78" spans="1:20">
      <c r="B78" s="440">
        <v>43518</v>
      </c>
      <c r="C78" s="264" t="s">
        <v>105</v>
      </c>
    </row>
    <row r="79" spans="1:20">
      <c r="B79" s="440">
        <v>43837</v>
      </c>
      <c r="C79" s="2" t="s">
        <v>106</v>
      </c>
    </row>
    <row r="80" spans="1:20">
      <c r="B80" s="440">
        <v>44334</v>
      </c>
      <c r="C80" s="2" t="s">
        <v>107</v>
      </c>
    </row>
  </sheetData>
  <sheetProtection sheet="true" objects="true" scenarios="true" formatCells="false" formatColumns="false" formatRows="false" insertColumns="false" insertRows="false" insertHyperlinks="false" deleteColumns="false" deleteRows="false" selectLockedCells="true" sort="false" autoFilter="false" pivotTables="false" selectUnlockedCells="false"/>
  <mergeCells>
    <mergeCell ref="N38:R38"/>
    <mergeCell ref="G45:H45"/>
    <mergeCell ref="G42:H42"/>
    <mergeCell ref="I43:J43"/>
    <mergeCell ref="I41:J41"/>
    <mergeCell ref="I39:L39"/>
    <mergeCell ref="G40:H40"/>
    <mergeCell ref="F39:H39"/>
    <mergeCell ref="G44:H44"/>
    <mergeCell ref="G41:H41"/>
    <mergeCell ref="G43:H43"/>
    <mergeCell ref="I40:J40"/>
    <mergeCell ref="I44:J44"/>
    <mergeCell ref="I42:J42"/>
    <mergeCell ref="I45:J45"/>
    <mergeCell ref="B61:L61"/>
    <mergeCell ref="B48:L48"/>
    <mergeCell ref="B63:L63"/>
    <mergeCell ref="E69:G69"/>
    <mergeCell ref="I69:K69"/>
    <mergeCell ref="B66:L66"/>
    <mergeCell ref="B67:L67"/>
    <mergeCell ref="B64:L64"/>
    <mergeCell ref="C69:D69"/>
    <mergeCell ref="B49:I49"/>
    <mergeCell ref="B62:L62"/>
    <mergeCell ref="B65:L65"/>
    <mergeCell ref="B60:L60"/>
    <mergeCell ref="D36:E36"/>
    <mergeCell ref="K13:L13"/>
    <mergeCell ref="D33:E33"/>
    <mergeCell ref="D28:E28"/>
    <mergeCell ref="D29:E29"/>
    <mergeCell ref="D30:E30"/>
    <mergeCell ref="D31:E31"/>
    <mergeCell ref="D32:E32"/>
    <mergeCell ref="C14:E14"/>
    <mergeCell ref="J14:L14"/>
    <mergeCell ref="B26:C26"/>
    <mergeCell ref="K16:L16"/>
    <mergeCell ref="B21:C22"/>
    <mergeCell ref="B25:C25"/>
    <mergeCell ref="D37:E37"/>
    <mergeCell ref="D2:K2"/>
    <mergeCell ref="D3:K3"/>
    <mergeCell ref="B13:C13"/>
    <mergeCell ref="B1:C3"/>
    <mergeCell ref="B4:L4"/>
    <mergeCell ref="D1:K1"/>
    <mergeCell ref="K6:L6"/>
    <mergeCell ref="K7:L7"/>
    <mergeCell ref="B12:L12"/>
    <mergeCell ref="D6:I6"/>
    <mergeCell ref="I5:J5"/>
    <mergeCell ref="D8:I8"/>
    <mergeCell ref="D7:I7"/>
    <mergeCell ref="D10:F10"/>
    <mergeCell ref="H10:I10"/>
    <mergeCell ref="B5:G5"/>
    <mergeCell ref="D34:E34"/>
    <mergeCell ref="D35:E35"/>
    <mergeCell ref="N26:O26"/>
    <mergeCell ref="P25:R25"/>
    <mergeCell ref="P26:R26"/>
    <mergeCell ref="P27:R27"/>
    <mergeCell ref="D25:E27"/>
    <mergeCell ref="J25:L25"/>
    <mergeCell ref="F25:H25"/>
    <mergeCell ref="N22:T24"/>
    <mergeCell ref="K8:L8"/>
    <mergeCell ref="K9:L9"/>
    <mergeCell ref="D9:I9"/>
    <mergeCell ref="D13:G13"/>
    <mergeCell ref="D15:E15"/>
    <mergeCell ref="K10:L10"/>
    <mergeCell ref="B18:L18"/>
    <mergeCell ref="B24:L24"/>
    <mergeCell ref="C16:E16"/>
    <mergeCell ref="G16:I16"/>
    <mergeCell ref="G14:H14"/>
    <mergeCell ref="B15:C15"/>
  </mergeCells>
  <conditionalFormatting sqref="I39">
    <cfRule type="containsText" dxfId="0" priority="1" operator="containsText" text="Digitar">
      <formula>NOT(ISERROR(SEARCH("Digitar",I39)))</formula>
    </cfRule>
  </conditionalFormatting>
  <conditionalFormatting sqref="L15">
    <cfRule type="expression" dxfId="1" priority="2">
      <formula>$M$15=""</formula>
    </cfRule>
  </conditionalFormatting>
  <printOptions gridLines="false" gridLinesSet="true"/>
  <pageMargins left="0.25" right="0.25" top="0.75" bottom="0.75" header="0.3" footer="0.3"/>
  <pageSetup paperSize="9" orientation="portrait" scale="64" fitToHeight="1" fitToWidth="1"/>
  <headerFooter differentOddEven="false" differentFirst="false" scaleWithDoc="true" alignWithMargins="false">
    <oddHeader/>
    <oddFooter/>
    <evenHeader/>
    <evenFooter/>
    <firstHeader/>
    <firstFooter/>
  </headerFooter>
  <drawing r:id="rId1"/>
  <legacyDrawing r:id="rId_comments_vml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AQ79"/>
  <sheetViews>
    <sheetView tabSelected="1" workbookViewId="0" zoomScale="90" view="pageBreakPreview" showGridLines="false" showRowColHeaders="1">
      <selection activeCell="N27" sqref="N27"/>
    </sheetView>
  </sheetViews>
  <sheetFormatPr defaultRowHeight="14.4" defaultColWidth="9.1796875" outlineLevelRow="0" outlineLevelCol="0"/>
  <cols>
    <col min="1" max="1" width="12.7265625" customWidth="true" style="119"/>
    <col min="2" max="2" width="12.7265625" customWidth="true" style="119"/>
    <col min="3" max="3" width="12.7265625" customWidth="true" style="119"/>
    <col min="4" max="4" width="1.453125" customWidth="true" style="119"/>
    <col min="5" max="5" width="11.81640625" customWidth="true" style="119"/>
    <col min="6" max="6" width="15" customWidth="true" style="119"/>
    <col min="7" max="7" width="11.1796875" customWidth="true" style="119"/>
    <col min="8" max="8" width="10.54296875" customWidth="true" style="119"/>
    <col min="9" max="9" width="18" customWidth="true" style="119"/>
    <col min="10" max="10" width="18.7265625" customWidth="true" style="119"/>
    <col min="11" max="11" width="19" customWidth="true" style="119"/>
    <col min="12" max="12" width="16.26953125" customWidth="true" style="119"/>
    <col min="13" max="13" width="18.453125" customWidth="true" style="119"/>
    <col min="14" max="14" width="14.7265625" customWidth="true" style="119"/>
    <col min="15" max="15" width="11.1796875" customWidth="true" style="119"/>
    <col min="16" max="16" width="3.7265625" customWidth="true" style="38"/>
    <col min="17" max="17" width="10.1796875" customWidth="true" style="119"/>
    <col min="18" max="18" width="5.453125" customWidth="true" style="119"/>
    <col min="19" max="19" width="9.81640625" customWidth="true" style="119"/>
    <col min="20" max="20" width="11.26953125" customWidth="true" style="119"/>
    <col min="21" max="21" width="4.54296875" customWidth="true" style="119"/>
    <col min="22" max="22" width="22.26953125" customWidth="true" style="119"/>
    <col min="23" max="23" width="12" customWidth="true" style="119"/>
    <col min="24" max="24" width="9.1796875" style="119"/>
    <col min="25" max="25" width="9.81640625" customWidth="true" style="119"/>
    <col min="26" max="26" width="9" customWidth="true" style="119"/>
    <col min="27" max="27" width="8" customWidth="true" style="119"/>
    <col min="28" max="28" width="9.54296875" customWidth="true" style="119"/>
    <col min="29" max="29" width="9.54296875" customWidth="true" style="119"/>
    <col min="30" max="30" width="8" customWidth="true" style="119"/>
    <col min="31" max="31" width="10.453125" customWidth="true" style="119"/>
    <col min="32" max="32" width="9.54296875" customWidth="true" style="119"/>
    <col min="33" max="33" width="9" customWidth="true" style="119"/>
    <col min="34" max="34" width="10.453125" customWidth="true" style="119"/>
    <col min="35" max="35" width="3" customWidth="true" style="119"/>
    <col min="36" max="36" width="8" customWidth="true" style="119"/>
    <col min="37" max="37" width="4.54296875" customWidth="true" style="119"/>
    <col min="38" max="38" width="6" customWidth="true" style="119"/>
    <col min="39" max="39" width="9.7265625" customWidth="true" style="119"/>
    <col min="40" max="40" width="9.1796875" style="119"/>
    <col min="41" max="41" width="9.81640625" customWidth="true" style="119"/>
    <col min="42" max="42" width="10.26953125" customWidth="true" style="119"/>
    <col min="43" max="43" width="9.1796875" style="119"/>
  </cols>
  <sheetData>
    <row r="1" spans="1:43" customHeight="1" ht="75" s="118" customFormat="1">
      <c r="E1" s="289"/>
      <c r="F1" s="289"/>
      <c r="G1" s="870" t="s">
        <v>108</v>
      </c>
      <c r="H1" s="870"/>
      <c r="I1" s="870"/>
      <c r="J1" s="870"/>
      <c r="K1" s="870"/>
      <c r="L1" s="870"/>
      <c r="M1" s="870"/>
      <c r="N1" s="870"/>
      <c r="O1" s="870"/>
      <c r="P1" s="345"/>
    </row>
    <row r="2" spans="1:43" customHeight="1" ht="12.75" s="118" customFormat="1">
      <c r="E2" s="908" t="s">
        <v>109</v>
      </c>
      <c r="F2" s="908"/>
      <c r="G2" s="908"/>
      <c r="H2" s="908"/>
      <c r="I2" s="908"/>
      <c r="J2" s="908"/>
      <c r="K2" s="908"/>
      <c r="L2" s="908"/>
      <c r="M2" s="908"/>
      <c r="N2" s="909"/>
      <c r="O2" s="918"/>
      <c r="P2" s="39"/>
      <c r="Q2" s="120"/>
    </row>
    <row r="3" spans="1:43" customHeight="1" ht="17" s="118" customFormat="1">
      <c r="E3" s="121"/>
      <c r="F3" s="121"/>
      <c r="G3" s="121"/>
      <c r="H3" s="121"/>
      <c r="I3" s="121"/>
      <c r="J3" s="121"/>
      <c r="K3" s="121"/>
      <c r="L3" s="121"/>
      <c r="M3" s="290"/>
      <c r="N3" s="38"/>
      <c r="O3" s="918"/>
      <c r="P3" s="39"/>
      <c r="Q3" s="122"/>
    </row>
    <row r="4" spans="1:43" customHeight="1" ht="22.5" s="118" customFormat="1">
      <c r="A4" s="123"/>
      <c r="B4" s="124"/>
      <c r="E4" s="910" t="s">
        <v>110</v>
      </c>
      <c r="F4" s="911"/>
      <c r="G4" s="911"/>
      <c r="H4" s="911"/>
      <c r="I4" s="911"/>
      <c r="J4" s="287" t="s">
        <v>111</v>
      </c>
      <c r="K4" s="914" t="str">
        <f>CONCATENATE("CT-R ",Registro!I5)</f>
        <v>0</v>
      </c>
      <c r="L4" s="915"/>
      <c r="M4" s="277" t="s">
        <v>112</v>
      </c>
      <c r="N4" s="276" t="str">
        <f>Registro!N5</f>
        <v>0</v>
      </c>
      <c r="O4" s="918"/>
      <c r="P4" s="39"/>
      <c r="Q4" s="122"/>
      <c r="S4" s="894"/>
      <c r="T4" s="895"/>
      <c r="U4" s="895"/>
      <c r="V4" s="895"/>
      <c r="W4" s="895"/>
      <c r="X4" s="896"/>
    </row>
    <row r="5" spans="1:43" customHeight="1" ht="16.5" s="118" customFormat="1">
      <c r="A5" s="123"/>
      <c r="B5" s="124"/>
      <c r="E5" s="125"/>
      <c r="F5" s="912" t="str">
        <f>IF(N4&gt;0,"Este Certificado substitui na íntegra o anterior de mesmo número - REVISÃO","")</f>
        <v>0</v>
      </c>
      <c r="G5" s="913"/>
      <c r="H5" s="913"/>
      <c r="I5" s="913"/>
      <c r="J5" s="913"/>
      <c r="K5" s="913"/>
      <c r="L5" s="913"/>
      <c r="M5" s="126" t="str">
        <f>IF(N4&gt;0,N4-1,"")</f>
        <v>0</v>
      </c>
      <c r="N5" s="38"/>
      <c r="O5" s="918"/>
      <c r="P5" s="39"/>
      <c r="Q5" s="122"/>
      <c r="S5" s="890"/>
      <c r="T5" s="900"/>
      <c r="U5" s="900"/>
      <c r="V5" s="900"/>
      <c r="W5" s="900"/>
      <c r="X5" s="900"/>
    </row>
    <row r="6" spans="1:43" customHeight="1" ht="15.75" s="118" customFormat="1">
      <c r="A6" s="941" t="s">
        <v>66</v>
      </c>
      <c r="B6" s="941"/>
      <c r="E6" s="271"/>
      <c r="F6" s="271"/>
      <c r="G6" s="272"/>
      <c r="H6" s="290"/>
      <c r="I6" s="273"/>
      <c r="J6" s="273"/>
      <c r="K6" s="920" t="s">
        <v>113</v>
      </c>
      <c r="L6" s="920"/>
      <c r="M6" s="920"/>
      <c r="N6" s="920"/>
      <c r="O6" s="122"/>
      <c r="P6" s="122"/>
      <c r="Q6" s="122"/>
    </row>
    <row r="7" spans="1:43" customHeight="1" ht="18" s="118" customFormat="1">
      <c r="A7" s="763" t="s">
        <v>71</v>
      </c>
      <c r="B7" s="947"/>
      <c r="E7" s="945" t="s">
        <v>9</v>
      </c>
      <c r="F7" s="945"/>
      <c r="G7" s="921" t="str">
        <f>IF(Registro!D6="","",Registro!D6)</f>
        <v>0</v>
      </c>
      <c r="H7" s="921"/>
      <c r="I7" s="921"/>
      <c r="J7" s="921"/>
      <c r="K7" s="921"/>
      <c r="L7" s="921"/>
      <c r="M7" s="186" t="s">
        <v>10</v>
      </c>
      <c r="N7" s="921" t="str">
        <f>IF(Registro!K6="","",Registro!K6)</f>
        <v>0</v>
      </c>
      <c r="O7" s="921"/>
      <c r="P7" s="127"/>
      <c r="Q7" s="128"/>
    </row>
    <row r="8" spans="1:43" customHeight="1" ht="18">
      <c r="A8" s="110" t="s">
        <v>72</v>
      </c>
      <c r="B8" s="88" t="s">
        <v>74</v>
      </c>
      <c r="E8" s="946" t="s">
        <v>12</v>
      </c>
      <c r="F8" s="946"/>
      <c r="G8" s="922" t="str">
        <f>IF(Registro!D7="","",Registro!D7)</f>
        <v>0</v>
      </c>
      <c r="H8" s="922"/>
      <c r="I8" s="922"/>
      <c r="J8" s="922"/>
      <c r="K8" s="922"/>
      <c r="L8" s="922"/>
      <c r="M8" s="188" t="s">
        <v>13</v>
      </c>
      <c r="N8" s="919" t="str">
        <f>IF(Registro!K7="","",Registro!K7)</f>
        <v>0</v>
      </c>
      <c r="O8" s="919"/>
      <c r="P8" s="116"/>
    </row>
    <row r="9" spans="1:43" customHeight="1" ht="18" s="131" customFormat="1">
      <c r="A9" s="129" t="str">
        <f>Registro!B28</f>
        <v>0</v>
      </c>
      <c r="B9" s="130" t="str">
        <f>IF($O$16="g",Registro!O28,IF($O$16="kg",(Registro!O28/1000),""))</f>
        <v>0</v>
      </c>
      <c r="C9" s="948" t="str">
        <f>IF(AND(O16="kg",J16&gt;10),"Digitar Nominal em kg e Correção em gramas","Digitar Nominal e Correção em gramas")</f>
        <v>0</v>
      </c>
      <c r="E9" s="945" t="s">
        <v>114</v>
      </c>
      <c r="F9" s="945"/>
      <c r="G9" s="889" t="str">
        <f>IF(Registro!D8="","",Registro!D8)</f>
        <v>0</v>
      </c>
      <c r="H9" s="889"/>
      <c r="I9" s="889"/>
      <c r="J9" s="889"/>
      <c r="K9" s="889"/>
      <c r="L9" s="889"/>
      <c r="M9" s="186" t="s">
        <v>10</v>
      </c>
      <c r="N9" s="921" t="str">
        <f>IF(Registro!K8="","",Registro!K8)</f>
        <v>0</v>
      </c>
      <c r="O9" s="921"/>
      <c r="P9" s="127"/>
      <c r="R9" s="115"/>
      <c r="S9" s="115"/>
    </row>
    <row r="10" spans="1:43" customHeight="1" ht="18" s="131" customFormat="1">
      <c r="A10" s="129" t="str">
        <f>Registro!B29</f>
        <v>0</v>
      </c>
      <c r="B10" s="130" t="str">
        <f>IF($O$16="g",Registro!O29,IF($O$16="kg",(Registro!O29/1000),""))</f>
        <v>0</v>
      </c>
      <c r="C10" s="949"/>
      <c r="E10" s="946" t="s">
        <v>12</v>
      </c>
      <c r="F10" s="946"/>
      <c r="G10" s="922" t="str">
        <f>IF(Registro!D9="","",Registro!D9)</f>
        <v>0</v>
      </c>
      <c r="H10" s="922"/>
      <c r="I10" s="922"/>
      <c r="J10" s="922"/>
      <c r="K10" s="922"/>
      <c r="L10" s="922"/>
      <c r="M10" s="188" t="s">
        <v>13</v>
      </c>
      <c r="N10" s="919" t="str">
        <f>IF(Registro!K9="","",Registro!K9)</f>
        <v>0</v>
      </c>
      <c r="O10" s="919"/>
      <c r="P10" s="116"/>
      <c r="V10" s="262"/>
    </row>
    <row r="11" spans="1:43" customHeight="1" ht="18" s="131" customFormat="1">
      <c r="A11" s="129" t="str">
        <f>Registro!B30</f>
        <v>0</v>
      </c>
      <c r="B11" s="130" t="str">
        <f>IF($O$16="g",Registro!O30,IF($O$16="kg",(Registro!O30/1000),""))</f>
        <v>0</v>
      </c>
      <c r="C11" s="949"/>
      <c r="E11" s="945" t="s">
        <v>14</v>
      </c>
      <c r="F11" s="945"/>
      <c r="G11" s="889" t="str">
        <f>IF(Registro!D10="","",Registro!D10)</f>
        <v>0</v>
      </c>
      <c r="H11" s="889"/>
      <c r="I11" s="889"/>
      <c r="J11" s="312" t="s">
        <v>15</v>
      </c>
      <c r="K11" s="313" t="str">
        <f>IF(Registro!H10="","",Registro!H10)</f>
        <v>0</v>
      </c>
      <c r="L11" s="296" t="s">
        <v>16</v>
      </c>
      <c r="M11" s="295" t="str">
        <f>IF(Registro!K10="","",Registro!K10)</f>
        <v>0</v>
      </c>
      <c r="N11" s="297" t="s">
        <v>11</v>
      </c>
      <c r="O11" s="132" t="str">
        <f>IF(Registro!N6="","",Registro!N6)</f>
        <v>0</v>
      </c>
      <c r="P11" s="132"/>
    </row>
    <row r="12" spans="1:43" customHeight="1" ht="12" s="131" customFormat="1">
      <c r="A12" s="129" t="str">
        <f>Registro!B31</f>
        <v>0</v>
      </c>
      <c r="B12" s="130" t="str">
        <f>IF($O$16="g",Registro!O31,IF($O$16="kg",(Registro!O31/1000),""))</f>
        <v>0</v>
      </c>
      <c r="C12" s="949"/>
      <c r="E12" s="366"/>
      <c r="F12" s="367"/>
      <c r="G12" s="293"/>
      <c r="H12" s="293"/>
      <c r="I12" s="389"/>
      <c r="J12" s="389"/>
      <c r="K12" s="389"/>
      <c r="L12" s="389"/>
      <c r="M12" s="390"/>
      <c r="N12" s="363"/>
      <c r="O12" s="363"/>
      <c r="P12" s="64"/>
    </row>
    <row r="13" spans="1:43" customHeight="1" ht="18.75" s="131" customFormat="1">
      <c r="A13" s="129" t="str">
        <f>Registro!B32</f>
        <v>0</v>
      </c>
      <c r="B13" s="130" t="str">
        <f>IF($O$16="g",Registro!O32,IF($O$16="kg",(Registro!O32/1000),""))</f>
        <v>0</v>
      </c>
      <c r="C13" s="949"/>
      <c r="E13" s="898" t="s">
        <v>115</v>
      </c>
      <c r="F13" s="898"/>
      <c r="G13" s="898"/>
      <c r="H13" s="898"/>
      <c r="I13" s="898"/>
      <c r="J13" s="898"/>
      <c r="K13" s="898"/>
      <c r="L13" s="898"/>
      <c r="M13" s="898"/>
      <c r="N13" s="898"/>
      <c r="O13" s="898"/>
      <c r="P13" s="133"/>
    </row>
    <row r="14" spans="1:43" customHeight="1" ht="15" s="131" customFormat="1">
      <c r="A14" s="348" t="str">
        <f>Registro!B33</f>
        <v>0</v>
      </c>
      <c r="B14" s="349" t="str">
        <f>IF($O$16="g",Registro!O33,IF($O$16="kg",(Registro!O33/1000),""))</f>
        <v>0</v>
      </c>
      <c r="C14" s="949"/>
      <c r="E14" s="293" t="s">
        <v>116</v>
      </c>
      <c r="F14" s="954" t="str">
        <f>IF(Registro!D13="","",Registro!D13)</f>
        <v>0</v>
      </c>
      <c r="G14" s="954"/>
      <c r="H14" s="954"/>
      <c r="I14" s="954"/>
      <c r="J14" s="954"/>
      <c r="K14" s="294" t="s">
        <v>19</v>
      </c>
      <c r="L14" s="304" t="str">
        <f>IF(Registro!I13="","N/D",Registro!I13)</f>
        <v>0</v>
      </c>
      <c r="M14" s="294" t="s">
        <v>21</v>
      </c>
      <c r="N14" s="916" t="str">
        <f>IF(Registro!K13="","N/D",Registro!K13)</f>
        <v>0</v>
      </c>
      <c r="O14" s="917"/>
      <c r="P14" s="135"/>
      <c r="Q14" s="136"/>
      <c r="R14" s="897"/>
      <c r="S14" s="137"/>
    </row>
    <row r="15" spans="1:43" customHeight="1" ht="15" s="131" customFormat="1">
      <c r="A15" s="129" t="str">
        <f>Registro!B34</f>
        <v>0</v>
      </c>
      <c r="B15" s="130" t="str">
        <f>IF($O$16="g",Registro!O34,IF($O$16="kg",(Registro!O34/1000),""))</f>
        <v>0</v>
      </c>
      <c r="C15" s="949"/>
      <c r="E15" s="310" t="s">
        <v>22</v>
      </c>
      <c r="F15" s="889" t="str">
        <f>IF(Registro!C14="","N/D",Registro!C14)</f>
        <v>0</v>
      </c>
      <c r="G15" s="889"/>
      <c r="H15" s="889"/>
      <c r="I15" s="294" t="s">
        <v>23</v>
      </c>
      <c r="J15" s="904" t="str">
        <f>IF(Registro!G14="","N/D",Registro!G14)</f>
        <v>0</v>
      </c>
      <c r="K15" s="904"/>
      <c r="L15" s="275" t="s">
        <v>24</v>
      </c>
      <c r="M15" s="916" t="str">
        <f>IF(Registro!J14="","N/D",Registro!J14)</f>
        <v>0</v>
      </c>
      <c r="N15" s="917"/>
      <c r="O15" s="274"/>
      <c r="P15" s="138"/>
      <c r="Q15" s="136"/>
      <c r="R15" s="897"/>
      <c r="S15" s="137"/>
    </row>
    <row r="16" spans="1:43" customHeight="1" ht="15" s="131" customFormat="1">
      <c r="A16" s="129" t="str">
        <f>Registro!B35</f>
        <v>0</v>
      </c>
      <c r="B16" s="130" t="str">
        <f>IF($O$16="g",Registro!O35,IF($O$16="kg",(Registro!O35/1000),""))</f>
        <v>0</v>
      </c>
      <c r="C16" s="949"/>
      <c r="E16" s="902" t="str">
        <f>IF(O16="kg","CAPACIDADE ( kg )",IF(O16="g","CAPACIDADE ( g )",""))</f>
        <v>0</v>
      </c>
      <c r="F16" s="902"/>
      <c r="G16" s="275" t="s">
        <v>117</v>
      </c>
      <c r="H16" s="388" t="str">
        <f>Registro!D15</f>
        <v>0</v>
      </c>
      <c r="I16" s="299" t="s">
        <v>27</v>
      </c>
      <c r="J16" s="311" t="str">
        <f>IF(Registro!G15="","",Registro!G15)</f>
        <v>0</v>
      </c>
      <c r="K16" s="275" t="s">
        <v>28</v>
      </c>
      <c r="L16" s="388" t="str">
        <f>IF(Registro!I15="","",Registro!I15)</f>
        <v>0</v>
      </c>
      <c r="M16" s="275" t="s">
        <v>29</v>
      </c>
      <c r="N16" s="320" t="str">
        <f>IF(Registro!K15="","",Registro!K15)</f>
        <v>0</v>
      </c>
      <c r="O16" s="286" t="str">
        <f>IF(Registro!M15="","",Registro!M15)</f>
        <v>0</v>
      </c>
      <c r="P16" s="142"/>
      <c r="Q16" s="136"/>
      <c r="R16" s="897"/>
      <c r="S16" s="137"/>
    </row>
    <row r="17" spans="1:43" customHeight="1" ht="15" s="131" customFormat="1">
      <c r="A17" s="129" t="str">
        <f>Registro!B36</f>
        <v>0</v>
      </c>
      <c r="B17" s="130" t="str">
        <f>IF($O$16="g",Registro!O36,IF($O$16="kg",(Registro!O36/1000),""))</f>
        <v>0</v>
      </c>
      <c r="C17" s="949"/>
      <c r="E17" s="310" t="s">
        <v>33</v>
      </c>
      <c r="F17" s="889" t="str">
        <f>IF(Registro!C16="","N/D",Registro!C16)</f>
        <v>0</v>
      </c>
      <c r="G17" s="889"/>
      <c r="H17" s="889"/>
      <c r="I17" s="300" t="s">
        <v>34</v>
      </c>
      <c r="J17" s="889" t="str">
        <f>IF(Registro!G16="","N/D",Registro!G16)</f>
        <v>0</v>
      </c>
      <c r="K17" s="889"/>
      <c r="L17" s="889"/>
      <c r="M17" s="294" t="s">
        <v>35</v>
      </c>
      <c r="N17" s="889" t="str">
        <f>IF(Registro!K16="","Def pelo Cliente",Registro!K16)</f>
        <v>0</v>
      </c>
      <c r="O17" s="889"/>
      <c r="P17" s="143"/>
      <c r="Q17" s="136"/>
      <c r="R17" s="897"/>
      <c r="S17" s="144"/>
      <c r="T17" s="144"/>
      <c r="U17" s="144"/>
      <c r="AA17" s="137"/>
      <c r="AB17" s="137"/>
      <c r="AC17" s="137"/>
      <c r="AD17" s="137"/>
      <c r="AE17" s="137"/>
      <c r="AF17" s="137"/>
      <c r="AG17" s="137"/>
      <c r="AH17" s="137"/>
      <c r="AI17" s="137"/>
      <c r="AJ17" s="137"/>
      <c r="AK17" s="137"/>
      <c r="AL17" s="137"/>
      <c r="AM17" s="137"/>
      <c r="AN17" s="137"/>
      <c r="AO17" s="923"/>
      <c r="AP17" s="923"/>
      <c r="AQ17" s="137"/>
    </row>
    <row r="18" spans="1:43" customHeight="1" ht="13.5" s="131" customFormat="1">
      <c r="A18" s="204" t="str">
        <f>Registro!B37</f>
        <v>0</v>
      </c>
      <c r="B18" s="205" t="str">
        <f>IF($O$16="g",Registro!O37,IF($O$16="kg",(Registro!O37/1000),""))</f>
        <v>0</v>
      </c>
      <c r="C18" s="950"/>
      <c r="E18" s="384"/>
      <c r="F18" s="384"/>
      <c r="G18" s="385"/>
      <c r="H18" s="386"/>
      <c r="I18" s="366"/>
      <c r="J18" s="387"/>
      <c r="K18" s="388"/>
      <c r="L18" s="366"/>
      <c r="M18" s="132"/>
      <c r="N18" s="367"/>
      <c r="O18" s="367"/>
      <c r="P18" s="145"/>
      <c r="Q18" s="136"/>
      <c r="R18" s="15"/>
      <c r="S18" s="137"/>
      <c r="AA18" s="137"/>
      <c r="AB18" s="146"/>
      <c r="AC18" s="146"/>
      <c r="AD18" s="146"/>
      <c r="AE18" s="146"/>
      <c r="AF18" s="146"/>
      <c r="AG18" s="146"/>
      <c r="AH18" s="147"/>
      <c r="AI18" s="146"/>
      <c r="AJ18" s="146"/>
      <c r="AK18" s="146"/>
      <c r="AL18" s="146"/>
      <c r="AM18" s="146"/>
      <c r="AN18" s="137"/>
      <c r="AO18" s="39"/>
      <c r="AP18" s="39"/>
      <c r="AQ18" s="137"/>
    </row>
    <row r="19" spans="1:43" customHeight="1" ht="21" s="131" customFormat="1">
      <c r="A19" s="134" t="s">
        <v>118</v>
      </c>
      <c r="B19" s="38"/>
      <c r="C19" s="119"/>
      <c r="E19" s="898" t="s">
        <v>119</v>
      </c>
      <c r="F19" s="898"/>
      <c r="G19" s="898"/>
      <c r="H19" s="898"/>
      <c r="I19" s="898"/>
      <c r="J19" s="898"/>
      <c r="K19" s="898"/>
      <c r="L19" s="898"/>
      <c r="M19" s="898"/>
      <c r="N19" s="898"/>
      <c r="O19" s="898"/>
      <c r="P19" s="133"/>
      <c r="Q19" s="150"/>
      <c r="R19" s="15"/>
      <c r="S19" s="215"/>
      <c r="T19" s="216"/>
      <c r="U19" s="216"/>
      <c r="V19" s="215"/>
      <c r="W19" s="216"/>
      <c r="X19" s="216"/>
      <c r="Y19" s="215"/>
      <c r="Z19" s="216"/>
      <c r="AA19" s="217"/>
      <c r="AB19" s="215"/>
      <c r="AC19" s="218"/>
      <c r="AD19" s="218"/>
      <c r="AE19" s="215"/>
      <c r="AF19" s="219"/>
      <c r="AG19" s="219"/>
      <c r="AH19" s="137"/>
      <c r="AI19" s="152"/>
      <c r="AJ19" s="151"/>
      <c r="AK19" s="147"/>
      <c r="AL19" s="151"/>
      <c r="AM19" s="151"/>
      <c r="AN19" s="137"/>
      <c r="AO19" s="39"/>
      <c r="AP19" s="39"/>
      <c r="AQ19" s="137"/>
    </row>
    <row r="20" spans="1:43" customHeight="1" ht="16" s="131" customFormat="1">
      <c r="A20" s="119" t="s">
        <v>120</v>
      </c>
      <c r="B20" s="119"/>
      <c r="C20" s="119"/>
      <c r="E20" s="315" t="s">
        <v>121</v>
      </c>
      <c r="F20" s="315" t="s">
        <v>122</v>
      </c>
      <c r="G20" s="315"/>
      <c r="H20" s="315"/>
      <c r="J20" s="892" t="s">
        <v>123</v>
      </c>
      <c r="K20" s="892"/>
      <c r="M20" s="892" t="s">
        <v>124</v>
      </c>
      <c r="N20" s="892"/>
      <c r="O20" s="892"/>
      <c r="P20" s="315"/>
      <c r="Q20" s="150"/>
      <c r="R20" s="314"/>
      <c r="S20" s="215"/>
      <c r="T20" s="216"/>
      <c r="U20" s="216"/>
      <c r="V20" s="215"/>
      <c r="W20" s="216"/>
      <c r="X20" s="216"/>
      <c r="Y20" s="215"/>
      <c r="Z20" s="216"/>
      <c r="AA20" s="217"/>
      <c r="AB20" s="215"/>
      <c r="AC20" s="218"/>
      <c r="AD20" s="218"/>
      <c r="AE20" s="215"/>
      <c r="AF20" s="219"/>
      <c r="AG20" s="219"/>
      <c r="AH20" s="137"/>
      <c r="AI20" s="152"/>
      <c r="AJ20" s="151"/>
      <c r="AK20" s="147"/>
      <c r="AL20" s="151"/>
      <c r="AM20" s="151"/>
      <c r="AN20" s="137"/>
      <c r="AO20" s="316"/>
      <c r="AP20" s="316"/>
      <c r="AQ20" s="137"/>
    </row>
    <row r="21" spans="1:43" customHeight="1" ht="18.75">
      <c r="A21" s="139" t="s">
        <v>36</v>
      </c>
      <c r="B21" s="140">
        <v>1</v>
      </c>
      <c r="C21" s="141" t="s">
        <v>37</v>
      </c>
      <c r="E21" s="956"/>
      <c r="F21" s="956"/>
      <c r="G21" s="956"/>
      <c r="H21" s="956"/>
      <c r="I21" s="956"/>
      <c r="J21" s="374" t="str">
        <f>VLOOKUP(E21,Padrões!$F$2:$U$670,7,0)</f>
        <v>0</v>
      </c>
      <c r="K21" s="958" t="str">
        <f>VLOOKUP(E21,Padrões!$F$2:$U$670,6,0)</f>
        <v>0</v>
      </c>
      <c r="L21" s="958"/>
      <c r="M21" s="957" t="str">
        <f>VLOOKUP(E21,Padrões!$F$2:$U$670,16,0)</f>
        <v>0</v>
      </c>
      <c r="N21" s="957"/>
      <c r="O21" s="957"/>
      <c r="P21" s="160" t="str">
        <f>SQRT(SUMSQ(Padrões!Q20:Q29,Padrões!Q48:Q49))/1000</f>
        <v>0</v>
      </c>
      <c r="Q21" s="131"/>
      <c r="R21" s="15"/>
      <c r="S21" s="220"/>
      <c r="T21" s="425"/>
      <c r="U21" s="221"/>
      <c r="V21" s="220"/>
      <c r="W21" s="425"/>
      <c r="X21" s="221"/>
      <c r="Y21" s="220"/>
      <c r="Z21" s="425"/>
      <c r="AA21" s="221"/>
      <c r="AB21" s="220"/>
      <c r="AC21" s="425"/>
      <c r="AD21" s="221"/>
      <c r="AE21" s="220"/>
      <c r="AF21" s="425"/>
      <c r="AG21" s="221"/>
      <c r="AH21" s="127"/>
      <c r="AI21" s="152"/>
      <c r="AJ21" s="151"/>
      <c r="AK21" s="147"/>
      <c r="AL21" s="151"/>
      <c r="AM21" s="151"/>
      <c r="AN21" s="424"/>
      <c r="AO21" s="423"/>
      <c r="AP21" s="39"/>
      <c r="AQ21" s="38"/>
    </row>
    <row r="22" spans="1:43" customHeight="1" ht="18.75">
      <c r="A22" s="139" t="s">
        <v>40</v>
      </c>
      <c r="B22" s="140">
        <v>2</v>
      </c>
      <c r="C22" s="141" t="s">
        <v>37</v>
      </c>
      <c r="E22" s="956"/>
      <c r="F22" s="956"/>
      <c r="G22" s="956"/>
      <c r="H22" s="956"/>
      <c r="I22" s="956"/>
      <c r="J22" s="374" t="str">
        <f>VLOOKUP(E22,Padrões!$F$2:$U$670,7,0)</f>
        <v>0</v>
      </c>
      <c r="K22" s="958" t="str">
        <f>VLOOKUP(E22,Padrões!$F$2:$U$670,6,0)</f>
        <v>0</v>
      </c>
      <c r="L22" s="958"/>
      <c r="M22" s="957" t="str">
        <f>VLOOKUP(E22,Padrões!$F$2:$U$670,16,0)</f>
        <v>0</v>
      </c>
      <c r="N22" s="957"/>
      <c r="O22" s="957"/>
      <c r="P22" s="153"/>
      <c r="Q22" s="131"/>
      <c r="R22" s="341"/>
      <c r="S22" s="220"/>
      <c r="T22" s="425"/>
      <c r="U22" s="222"/>
      <c r="V22" s="220"/>
      <c r="W22" s="425"/>
      <c r="X22" s="222"/>
      <c r="Y22" s="220"/>
      <c r="Z22" s="425"/>
      <c r="AA22" s="222"/>
      <c r="AB22" s="220"/>
      <c r="AC22" s="425"/>
      <c r="AD22" s="222"/>
      <c r="AE22" s="220"/>
      <c r="AF22" s="425"/>
      <c r="AG22" s="222"/>
      <c r="AH22" s="127"/>
      <c r="AI22" s="152"/>
      <c r="AJ22" s="151"/>
      <c r="AK22" s="147"/>
      <c r="AL22" s="151"/>
      <c r="AM22" s="151"/>
      <c r="AN22" s="424"/>
      <c r="AO22" s="423"/>
      <c r="AP22" s="39"/>
      <c r="AQ22" s="38"/>
    </row>
    <row r="23" spans="1:43" customHeight="1" ht="18.75">
      <c r="A23" s="139" t="s">
        <v>43</v>
      </c>
      <c r="B23" s="140">
        <v>3</v>
      </c>
      <c r="C23" s="141" t="s">
        <v>37</v>
      </c>
      <c r="E23" s="956"/>
      <c r="F23" s="956"/>
      <c r="G23" s="956"/>
      <c r="H23" s="956"/>
      <c r="I23" s="956"/>
      <c r="J23" s="374" t="str">
        <f>VLOOKUP(E23,Padrões!$F$2:$U$670,7,0)</f>
        <v>0</v>
      </c>
      <c r="K23" s="958" t="str">
        <f>VLOOKUP(E23,Padrões!$F$2:$U$670,6,0)</f>
        <v>0</v>
      </c>
      <c r="L23" s="958"/>
      <c r="M23" s="957" t="str">
        <f>VLOOKUP(E23,Padrões!$F$2:$U$670,16,0)</f>
        <v>0</v>
      </c>
      <c r="N23" s="957"/>
      <c r="O23" s="957"/>
      <c r="P23" s="153"/>
      <c r="Q23" s="131"/>
      <c r="R23" s="341"/>
      <c r="S23" s="220"/>
      <c r="T23" s="425"/>
      <c r="U23" s="221"/>
      <c r="V23" s="220"/>
      <c r="W23" s="425"/>
      <c r="X23" s="221"/>
      <c r="Y23" s="220"/>
      <c r="Z23" s="425"/>
      <c r="AA23" s="221"/>
      <c r="AB23" s="220"/>
      <c r="AC23" s="425"/>
      <c r="AD23" s="221"/>
      <c r="AE23" s="220"/>
      <c r="AF23" s="425"/>
      <c r="AG23" s="221"/>
      <c r="AH23" s="127"/>
      <c r="AI23" s="152"/>
      <c r="AJ23" s="151"/>
      <c r="AK23" s="147"/>
      <c r="AL23" s="151"/>
      <c r="AM23" s="151"/>
      <c r="AN23" s="424"/>
      <c r="AO23" s="423"/>
      <c r="AP23" s="39"/>
      <c r="AQ23" s="38"/>
    </row>
    <row r="24" spans="1:43" customHeight="1" ht="18.75">
      <c r="A24" s="139" t="s">
        <v>51</v>
      </c>
      <c r="B24" s="148" t="str">
        <f>Registro!Q19</f>
        <v>0</v>
      </c>
      <c r="C24" s="149" t="s">
        <v>37</v>
      </c>
      <c r="E24" s="956"/>
      <c r="F24" s="956"/>
      <c r="G24" s="956"/>
      <c r="H24" s="956"/>
      <c r="I24" s="956"/>
      <c r="J24" s="374" t="str">
        <f>VLOOKUP(E24,Padrões!$F$2:$U$670,7,0)</f>
        <v>0</v>
      </c>
      <c r="K24" s="958" t="str">
        <f>VLOOKUP(E24,Padrões!$F$2:$U$670,6,0)</f>
        <v>0</v>
      </c>
      <c r="L24" s="958"/>
      <c r="M24" s="957" t="str">
        <f>VLOOKUP(E24,Padrões!$F$2:$U$670,16,0)</f>
        <v>0</v>
      </c>
      <c r="N24" s="957"/>
      <c r="O24" s="957"/>
      <c r="P24" s="153"/>
      <c r="R24" s="341"/>
      <c r="S24" s="220"/>
      <c r="T24" s="425"/>
      <c r="U24" s="426"/>
      <c r="V24" s="220"/>
      <c r="W24" s="425"/>
      <c r="X24" s="426"/>
      <c r="Y24" s="220"/>
      <c r="Z24" s="425"/>
      <c r="AA24" s="426"/>
      <c r="AB24" s="220"/>
      <c r="AC24" s="425"/>
      <c r="AD24" s="426"/>
      <c r="AE24" s="220"/>
      <c r="AF24" s="425"/>
      <c r="AG24" s="426"/>
      <c r="AH24" s="127"/>
      <c r="AI24" s="152"/>
      <c r="AJ24" s="151"/>
      <c r="AK24" s="147"/>
      <c r="AL24" s="151"/>
      <c r="AM24" s="151"/>
      <c r="AN24" s="424"/>
      <c r="AO24" s="423"/>
      <c r="AP24" s="39"/>
      <c r="AQ24" s="38"/>
    </row>
    <row r="25" spans="1:43" customHeight="1" ht="18.75">
      <c r="A25" s="183"/>
      <c r="B25" s="317"/>
      <c r="C25" s="149"/>
      <c r="E25" s="956"/>
      <c r="F25" s="956"/>
      <c r="G25" s="956"/>
      <c r="H25" s="956"/>
      <c r="I25" s="956"/>
      <c r="J25" s="374" t="str">
        <f>VLOOKUP(E25,Padrões!$F$2:$U$670,7,0)</f>
        <v>0</v>
      </c>
      <c r="K25" s="958" t="str">
        <f>VLOOKUP(E25,Padrões!$F$2:$U$670,6,0)</f>
        <v>0</v>
      </c>
      <c r="L25" s="958"/>
      <c r="M25" s="957" t="str">
        <f>VLOOKUP(E25,Padrões!$F$2:$U$670,16,0)</f>
        <v>0</v>
      </c>
      <c r="N25" s="957"/>
      <c r="O25" s="957"/>
      <c r="P25" s="153"/>
      <c r="R25" s="341"/>
      <c r="S25" s="220"/>
      <c r="T25" s="425"/>
      <c r="U25" s="223"/>
      <c r="V25" s="220"/>
      <c r="W25" s="425"/>
      <c r="X25" s="223"/>
      <c r="Y25" s="220"/>
      <c r="Z25" s="425"/>
      <c r="AA25" s="223"/>
      <c r="AB25" s="220"/>
      <c r="AC25" s="431"/>
      <c r="AD25" s="223"/>
      <c r="AE25" s="220"/>
      <c r="AF25" s="425"/>
      <c r="AG25" s="223"/>
      <c r="AH25" s="127"/>
      <c r="AI25" s="152"/>
      <c r="AJ25" s="151"/>
      <c r="AK25" s="147"/>
      <c r="AL25" s="151"/>
      <c r="AM25" s="151"/>
      <c r="AN25" s="424"/>
      <c r="AO25" s="423"/>
      <c r="AP25" s="39"/>
      <c r="AQ25" s="38"/>
    </row>
    <row r="26" spans="1:43" customHeight="1" ht="15">
      <c r="A26" s="942" t="s">
        <v>125</v>
      </c>
      <c r="B26" s="943"/>
      <c r="C26" s="944"/>
      <c r="E26" s="291" t="str">
        <f>CONCATENATE("LBC-",Registro!I19)</f>
        <v>0</v>
      </c>
      <c r="F26" s="955" t="s">
        <v>126</v>
      </c>
      <c r="G26" s="955"/>
      <c r="H26" s="955"/>
      <c r="J26" s="375" t="s">
        <v>127</v>
      </c>
      <c r="K26" s="379" t="str">
        <f>IF(Registro!M18="","",Registro!M18)</f>
        <v>0</v>
      </c>
      <c r="L26" s="378" t="s">
        <v>128</v>
      </c>
      <c r="M26" s="376" t="s">
        <v>129</v>
      </c>
      <c r="N26" s="377" t="str">
        <f>IF(Registro!N18="","",Registro!N18)</f>
        <v>0</v>
      </c>
      <c r="O26" s="371"/>
      <c r="P26" s="17"/>
      <c r="S26" s="220"/>
      <c r="T26" s="425"/>
      <c r="U26" s="223"/>
      <c r="V26" s="220"/>
      <c r="W26" s="425"/>
      <c r="X26" s="223"/>
      <c r="Y26" s="220"/>
      <c r="Z26" s="425"/>
      <c r="AA26" s="223"/>
      <c r="AB26" s="220"/>
      <c r="AC26" s="425"/>
      <c r="AD26" s="223"/>
      <c r="AE26" s="220"/>
      <c r="AF26" s="425"/>
      <c r="AG26" s="223"/>
      <c r="AH26" s="127"/>
      <c r="AI26" s="152"/>
      <c r="AJ26" s="151"/>
      <c r="AK26" s="147"/>
      <c r="AL26" s="151"/>
      <c r="AM26" s="151"/>
      <c r="AN26" s="424"/>
      <c r="AO26" s="423"/>
      <c r="AP26" s="39"/>
      <c r="AQ26" s="38"/>
    </row>
    <row r="27" spans="1:43" customHeight="1" ht="15">
      <c r="A27" s="154" t="s">
        <v>130</v>
      </c>
      <c r="B27" s="154" t="s">
        <v>131</v>
      </c>
      <c r="C27" s="155" t="s">
        <v>132</v>
      </c>
      <c r="E27" s="291" t="str">
        <f>CONCATENATE("LBC-",Registro!K19)</f>
        <v>0</v>
      </c>
      <c r="F27" s="955" t="s">
        <v>133</v>
      </c>
      <c r="G27" s="955"/>
      <c r="H27" s="955"/>
      <c r="J27" s="375" t="s">
        <v>134</v>
      </c>
      <c r="K27" s="373" t="str">
        <f>IF(Registro!M19="","",Registro!M19)</f>
        <v>0</v>
      </c>
      <c r="L27" s="378" t="s">
        <v>128</v>
      </c>
      <c r="M27" s="376" t="s">
        <v>135</v>
      </c>
      <c r="N27" s="377" t="str">
        <f>IF(Registro!N19="","",Registro!N19)</f>
        <v>0</v>
      </c>
      <c r="O27" s="371"/>
      <c r="P27" s="160"/>
      <c r="S27" s="220"/>
      <c r="T27" s="425"/>
      <c r="U27" s="223"/>
      <c r="V27" s="220"/>
      <c r="W27" s="425"/>
      <c r="X27" s="223"/>
      <c r="Y27" s="220"/>
      <c r="Z27" s="425"/>
      <c r="AA27" s="223"/>
      <c r="AB27" s="220"/>
      <c r="AC27" s="425"/>
      <c r="AD27" s="223"/>
      <c r="AE27" s="220"/>
      <c r="AF27" s="425"/>
      <c r="AG27" s="223"/>
      <c r="AH27" s="127"/>
      <c r="AI27" s="152"/>
      <c r="AJ27" s="151"/>
      <c r="AK27" s="147"/>
      <c r="AL27" s="151"/>
      <c r="AM27" s="151"/>
      <c r="AN27" s="424"/>
      <c r="AO27" s="423"/>
      <c r="AP27" s="39"/>
      <c r="AQ27" s="38"/>
    </row>
    <row r="28" spans="1:43" customHeight="1" ht="13">
      <c r="A28" s="156" t="str">
        <f>Registro!F28</f>
        <v>0</v>
      </c>
      <c r="B28" s="156" t="str">
        <f>Registro!G28</f>
        <v>0</v>
      </c>
      <c r="C28" s="157" t="str">
        <f>Registro!H28</f>
        <v>0</v>
      </c>
      <c r="E28" s="382"/>
      <c r="F28" s="365"/>
      <c r="G28" s="365"/>
      <c r="H28" s="365"/>
      <c r="I28" s="365"/>
      <c r="J28" s="162"/>
      <c r="K28" s="147"/>
      <c r="L28" s="44"/>
      <c r="M28" s="383"/>
      <c r="N28" s="162"/>
      <c r="O28" s="160"/>
      <c r="P28" s="160"/>
      <c r="S28" s="220"/>
      <c r="T28" s="427"/>
      <c r="U28" s="428"/>
      <c r="V28" s="429"/>
      <c r="W28" s="427"/>
      <c r="X28" s="430"/>
      <c r="Y28" s="220"/>
      <c r="Z28" s="432"/>
      <c r="AA28" s="224"/>
      <c r="AB28" s="220"/>
      <c r="AC28" s="432"/>
      <c r="AD28" s="219"/>
      <c r="AE28" s="220"/>
      <c r="AF28" s="432"/>
      <c r="AG28" s="219"/>
      <c r="AH28" s="127"/>
      <c r="AI28" s="152"/>
      <c r="AJ28" s="151"/>
      <c r="AK28" s="147"/>
      <c r="AL28" s="151"/>
      <c r="AM28" s="151"/>
      <c r="AN28" s="424"/>
      <c r="AO28" s="423"/>
      <c r="AP28" s="39"/>
      <c r="AQ28" s="38"/>
    </row>
    <row r="29" spans="1:43" customHeight="1" ht="18.75">
      <c r="A29" s="156" t="str">
        <f>Registro!F29</f>
        <v>0</v>
      </c>
      <c r="B29" s="156" t="str">
        <f>Registro!G29</f>
        <v>0</v>
      </c>
      <c r="C29" s="157" t="str">
        <f>Registro!H29</f>
        <v>0</v>
      </c>
      <c r="E29" s="898" t="s">
        <v>136</v>
      </c>
      <c r="F29" s="898"/>
      <c r="G29" s="898"/>
      <c r="H29" s="898"/>
      <c r="I29" s="898"/>
      <c r="J29" s="898"/>
      <c r="K29" s="898"/>
      <c r="L29" s="898"/>
      <c r="M29" s="898"/>
      <c r="N29" s="898"/>
      <c r="O29" s="898"/>
      <c r="P29" s="133"/>
      <c r="Q29" s="907" t="s">
        <v>137</v>
      </c>
      <c r="R29" s="885"/>
      <c r="S29" s="885"/>
      <c r="T29" s="350" t="s">
        <v>138</v>
      </c>
      <c r="U29" s="350" t="s">
        <v>139</v>
      </c>
      <c r="V29" s="350" t="s">
        <v>140</v>
      </c>
      <c r="W29" s="350" t="s">
        <v>141</v>
      </c>
      <c r="X29" s="351" t="s">
        <v>142</v>
      </c>
      <c r="Y29" s="926" t="s">
        <v>143</v>
      </c>
      <c r="Z29" s="887"/>
      <c r="AA29" s="887"/>
      <c r="AB29" s="35" t="s">
        <v>138</v>
      </c>
      <c r="AC29" s="35" t="s">
        <v>139</v>
      </c>
      <c r="AD29" s="35" t="s">
        <v>140</v>
      </c>
      <c r="AE29" s="35" t="s">
        <v>141</v>
      </c>
      <c r="AF29" s="35" t="s">
        <v>142</v>
      </c>
      <c r="AG29" s="907" t="s">
        <v>144</v>
      </c>
      <c r="AH29" s="885"/>
      <c r="AI29" s="885"/>
      <c r="AJ29" s="350" t="s">
        <v>138</v>
      </c>
      <c r="AK29" s="350" t="s">
        <v>139</v>
      </c>
      <c r="AL29" s="350" t="s">
        <v>140</v>
      </c>
      <c r="AM29" s="350" t="s">
        <v>141</v>
      </c>
      <c r="AN29" s="351" t="s">
        <v>142</v>
      </c>
      <c r="AO29" s="38"/>
    </row>
    <row r="30" spans="1:43" customHeight="1" ht="15">
      <c r="A30" s="156" t="str">
        <f>Registro!F30</f>
        <v>0</v>
      </c>
      <c r="B30" s="156" t="str">
        <f>Registro!G30</f>
        <v>0</v>
      </c>
      <c r="C30" s="157" t="str">
        <f>Registro!H30</f>
        <v>0</v>
      </c>
      <c r="E30" s="288" t="s">
        <v>145</v>
      </c>
      <c r="F30" s="266" t="s">
        <v>53</v>
      </c>
      <c r="G30" s="162" t="s">
        <v>146</v>
      </c>
      <c r="H30" s="267" t="str">
        <f>Registro!F21</f>
        <v>0</v>
      </c>
      <c r="I30" s="318" t="s">
        <v>147</v>
      </c>
      <c r="J30" s="162" t="s">
        <v>55</v>
      </c>
      <c r="K30" s="284" t="str">
        <f>IF(Registro!H21="","",Registro!H21)</f>
        <v>0</v>
      </c>
      <c r="L30" s="319" t="s">
        <v>148</v>
      </c>
      <c r="M30" s="310" t="s">
        <v>57</v>
      </c>
      <c r="N30" s="268" t="str">
        <f>Registro!K21&amp;" ± 5"</f>
        <v>0</v>
      </c>
      <c r="O30" s="164" t="s">
        <v>149</v>
      </c>
      <c r="P30" s="164"/>
      <c r="Q30" s="878" t="s">
        <v>150</v>
      </c>
      <c r="R30" s="879"/>
      <c r="S30" s="873"/>
      <c r="T30" s="32" t="str">
        <f>IF(O16="g",SQRT(SUMSQ(Registro!P28:R28)),IF(O16="kg",(SQRT(SUMSQ(Registro!P28:R28))/1000),""))</f>
        <v>0</v>
      </c>
      <c r="U30" s="343">
        <v>2</v>
      </c>
      <c r="V30" s="343">
        <v>1</v>
      </c>
      <c r="W30" s="165" t="str">
        <f>(T30/U30)*V30</f>
        <v>0</v>
      </c>
      <c r="X30" s="352">
        <v>100</v>
      </c>
      <c r="Y30" s="879" t="s">
        <v>150</v>
      </c>
      <c r="Z30" s="879"/>
      <c r="AA30" s="873"/>
      <c r="AB30" s="32" t="str">
        <f>IF(O16="g",SQRT(SUMSQ(Registro!P29:R29)),IF(O16="kg",(SQRT(SUMSQ(Registro!P29:R29))/1000),""))</f>
        <v>0</v>
      </c>
      <c r="AC30" s="35">
        <v>2</v>
      </c>
      <c r="AD30" s="35">
        <v>1</v>
      </c>
      <c r="AE30" s="35" t="str">
        <f>(AB30*AD30)/AC30</f>
        <v>0</v>
      </c>
      <c r="AF30" s="35">
        <v>100</v>
      </c>
      <c r="AG30" s="878" t="s">
        <v>150</v>
      </c>
      <c r="AH30" s="879"/>
      <c r="AI30" s="873"/>
      <c r="AJ30" s="32" t="str">
        <f>IF(O16="g",SQRT(SUMSQ(Registro!P30:R30)),IF(O16="kg",(SQRT(SUMSQ(Registro!P30:R30))/1000),""))</f>
        <v>0</v>
      </c>
      <c r="AK30" s="343">
        <v>2</v>
      </c>
      <c r="AL30" s="343">
        <v>1</v>
      </c>
      <c r="AM30" s="165" t="str">
        <f>(AJ30*AL30)/AK30</f>
        <v>0</v>
      </c>
      <c r="AN30" s="352">
        <v>100</v>
      </c>
      <c r="AO30" s="38"/>
    </row>
    <row r="31" spans="1:43" customHeight="1" ht="15.75" s="131" customFormat="1">
      <c r="A31" s="156" t="str">
        <f>Registro!F31</f>
        <v>0</v>
      </c>
      <c r="B31" s="156" t="str">
        <f>Registro!G31</f>
        <v>0</v>
      </c>
      <c r="C31" s="157" t="str">
        <f>Registro!H31</f>
        <v>0</v>
      </c>
      <c r="E31" s="44" t="s">
        <v>151</v>
      </c>
      <c r="F31" s="266" t="s">
        <v>59</v>
      </c>
      <c r="G31" s="162" t="s">
        <v>146</v>
      </c>
      <c r="H31" s="283" t="str">
        <f>Registro!F22</f>
        <v>0</v>
      </c>
      <c r="I31" s="318" t="s">
        <v>152</v>
      </c>
      <c r="J31" s="162" t="s">
        <v>55</v>
      </c>
      <c r="K31" s="284" t="str">
        <f>IF(Registro!H22="","",Registro!H22)</f>
        <v>0</v>
      </c>
      <c r="L31" s="319" t="s">
        <v>148</v>
      </c>
      <c r="M31" s="310" t="s">
        <v>57</v>
      </c>
      <c r="N31" s="268" t="str">
        <f>Registro!K22&amp;" ± 5"</f>
        <v>0</v>
      </c>
      <c r="O31" s="164" t="s">
        <v>149</v>
      </c>
      <c r="P31" s="164"/>
      <c r="Q31" s="871" t="s">
        <v>153</v>
      </c>
      <c r="R31" s="872"/>
      <c r="S31" s="872"/>
      <c r="T31" s="343" t="str">
        <f>$N$16</f>
        <v>0</v>
      </c>
      <c r="U31" s="36" t="str">
        <f>SQRT(12)</f>
        <v>0</v>
      </c>
      <c r="V31" s="343">
        <v>1</v>
      </c>
      <c r="W31" s="165" t="str">
        <f>(T31/U31)*V31</f>
        <v>0</v>
      </c>
      <c r="X31" s="352"/>
      <c r="Y31" s="873" t="s">
        <v>153</v>
      </c>
      <c r="Z31" s="872"/>
      <c r="AA31" s="872"/>
      <c r="AB31" s="35" t="str">
        <f>$N$16</f>
        <v>0</v>
      </c>
      <c r="AC31" s="36" t="str">
        <f>SQRT(12)</f>
        <v>0</v>
      </c>
      <c r="AD31" s="35">
        <v>1</v>
      </c>
      <c r="AE31" s="35" t="str">
        <f>(AB31*AD31)/AC31</f>
        <v>0</v>
      </c>
      <c r="AF31" s="35"/>
      <c r="AG31" s="871" t="s">
        <v>153</v>
      </c>
      <c r="AH31" s="872"/>
      <c r="AI31" s="872"/>
      <c r="AJ31" s="343" t="str">
        <f>$N$16</f>
        <v>0</v>
      </c>
      <c r="AK31" s="36" t="str">
        <f>SQRT(12)</f>
        <v>0</v>
      </c>
      <c r="AL31" s="343">
        <v>1</v>
      </c>
      <c r="AM31" s="165" t="str">
        <f>(AJ31*AL31)/AK31</f>
        <v>0</v>
      </c>
      <c r="AN31" s="352"/>
      <c r="AO31" s="137"/>
    </row>
    <row r="32" spans="1:43" customHeight="1" ht="13">
      <c r="A32" s="158" t="str">
        <f>Registro!F32</f>
        <v>0</v>
      </c>
      <c r="B32" s="158" t="str">
        <f>Registro!G32</f>
        <v>0</v>
      </c>
      <c r="C32" s="159" t="str">
        <f>Registro!H32</f>
        <v>0</v>
      </c>
      <c r="E32" s="44"/>
      <c r="F32" s="266"/>
      <c r="G32" s="162"/>
      <c r="H32" s="267"/>
      <c r="I32" s="193"/>
      <c r="J32" s="162"/>
      <c r="K32" s="308"/>
      <c r="L32" s="306"/>
      <c r="M32" s="310"/>
      <c r="N32" s="268"/>
      <c r="O32" s="164"/>
      <c r="P32" s="164"/>
      <c r="Q32" s="874" t="s">
        <v>154</v>
      </c>
      <c r="R32" s="875"/>
      <c r="S32" s="876"/>
      <c r="T32" s="343" t="str">
        <f>A9*B24/1000000</f>
        <v>0</v>
      </c>
      <c r="U32" s="36" t="str">
        <f>SQRT(3)</f>
        <v>0</v>
      </c>
      <c r="V32" s="343">
        <v>1</v>
      </c>
      <c r="W32" s="165" t="str">
        <f>(T32/U32)*V32</f>
        <v>0</v>
      </c>
      <c r="X32" s="352"/>
      <c r="Y32" s="875" t="s">
        <v>154</v>
      </c>
      <c r="Z32" s="875"/>
      <c r="AA32" s="876"/>
      <c r="AB32" s="35" t="str">
        <f>A10*B24/1000000</f>
        <v>0</v>
      </c>
      <c r="AC32" s="36" t="str">
        <f>SQRT(3)</f>
        <v>0</v>
      </c>
      <c r="AD32" s="35">
        <v>1</v>
      </c>
      <c r="AE32" s="35" t="str">
        <f>(AB32*AD32)/AC32</f>
        <v>0</v>
      </c>
      <c r="AF32" s="35"/>
      <c r="AG32" s="874" t="s">
        <v>154</v>
      </c>
      <c r="AH32" s="875"/>
      <c r="AI32" s="876"/>
      <c r="AJ32" s="343" t="str">
        <f>A11*B24/1000000</f>
        <v>0</v>
      </c>
      <c r="AK32" s="36" t="str">
        <f>SQRT(3)</f>
        <v>0</v>
      </c>
      <c r="AL32" s="343">
        <v>1</v>
      </c>
      <c r="AM32" s="165" t="str">
        <f>(AJ32*AL32)/AK32</f>
        <v>0</v>
      </c>
      <c r="AN32" s="352"/>
      <c r="AO32" s="38"/>
    </row>
    <row r="33" spans="1:43" customHeight="1" ht="21.75">
      <c r="A33" s="156" t="str">
        <f>Registro!F33</f>
        <v>0</v>
      </c>
      <c r="B33" s="156" t="str">
        <f>Registro!G33</f>
        <v>0</v>
      </c>
      <c r="C33" s="157" t="str">
        <f>Registro!H33</f>
        <v>0</v>
      </c>
      <c r="D33" s="166"/>
      <c r="E33" s="901" t="s">
        <v>155</v>
      </c>
      <c r="F33" s="901"/>
      <c r="G33" s="901"/>
      <c r="H33" s="901"/>
      <c r="I33" s="901"/>
      <c r="J33" s="901"/>
      <c r="K33" s="901"/>
      <c r="L33" s="901"/>
      <c r="M33" s="901"/>
      <c r="N33" s="901"/>
      <c r="O33" s="901"/>
      <c r="P33" s="167"/>
      <c r="Q33" s="878" t="s">
        <v>156</v>
      </c>
      <c r="R33" s="879"/>
      <c r="S33" s="873"/>
      <c r="T33" s="168" t="str">
        <f>W30</f>
        <v>0</v>
      </c>
      <c r="U33" s="36" t="str">
        <f>SQRT(3)</f>
        <v>0</v>
      </c>
      <c r="V33" s="343">
        <v>1</v>
      </c>
      <c r="W33" s="165" t="str">
        <f>(T33/U33)*V33</f>
        <v>0</v>
      </c>
      <c r="X33" s="352"/>
      <c r="Y33" s="879" t="s">
        <v>156</v>
      </c>
      <c r="Z33" s="879"/>
      <c r="AA33" s="873"/>
      <c r="AB33" s="168" t="str">
        <f>AE30</f>
        <v>0</v>
      </c>
      <c r="AC33" s="36" t="str">
        <f>SQRT(3)</f>
        <v>0</v>
      </c>
      <c r="AD33" s="35">
        <v>1</v>
      </c>
      <c r="AE33" s="35" t="str">
        <f>(AB33*AD33)/AC33</f>
        <v>0</v>
      </c>
      <c r="AF33" s="35"/>
      <c r="AG33" s="878" t="s">
        <v>156</v>
      </c>
      <c r="AH33" s="879"/>
      <c r="AI33" s="873"/>
      <c r="AJ33" s="168" t="str">
        <f>AM30</f>
        <v>0</v>
      </c>
      <c r="AK33" s="36" t="str">
        <f>SQRT(3)</f>
        <v>0</v>
      </c>
      <c r="AL33" s="343">
        <v>1</v>
      </c>
      <c r="AM33" s="165" t="str">
        <f>(AJ33*AL33)/AK33</f>
        <v>0</v>
      </c>
      <c r="AN33" s="352"/>
      <c r="AO33" s="38"/>
    </row>
    <row r="34" spans="1:43" customHeight="1" ht="16.5">
      <c r="A34" s="156" t="str">
        <f>Registro!F34</f>
        <v>0</v>
      </c>
      <c r="B34" s="156" t="str">
        <f>Registro!G34</f>
        <v>0</v>
      </c>
      <c r="C34" s="157" t="str">
        <f>Registro!H34</f>
        <v>0</v>
      </c>
      <c r="D34" s="116"/>
      <c r="E34" s="952" t="s">
        <v>157</v>
      </c>
      <c r="F34" s="952"/>
      <c r="G34" s="952"/>
      <c r="H34" s="369"/>
      <c r="I34" s="951" t="s">
        <v>81</v>
      </c>
      <c r="J34" s="951"/>
      <c r="K34" s="951" t="s">
        <v>158</v>
      </c>
      <c r="L34" s="951"/>
      <c r="M34" s="298"/>
      <c r="N34" s="285"/>
      <c r="O34" s="285"/>
      <c r="P34" s="169"/>
      <c r="Q34" s="871"/>
      <c r="R34" s="872"/>
      <c r="S34" s="872"/>
      <c r="T34" s="343"/>
      <c r="U34" s="36"/>
      <c r="V34" s="343"/>
      <c r="W34" s="165"/>
      <c r="X34" s="352"/>
      <c r="Y34" s="873"/>
      <c r="Z34" s="872"/>
      <c r="AA34" s="872"/>
      <c r="AB34" s="35"/>
      <c r="AC34" s="36"/>
      <c r="AD34" s="35"/>
      <c r="AE34" s="35"/>
      <c r="AF34" s="35"/>
      <c r="AG34" s="871"/>
      <c r="AH34" s="872"/>
      <c r="AI34" s="872"/>
      <c r="AJ34" s="343"/>
      <c r="AK34" s="36"/>
      <c r="AL34" s="343"/>
      <c r="AM34" s="165"/>
      <c r="AN34" s="352"/>
      <c r="AO34" s="38"/>
    </row>
    <row r="35" spans="1:43" customHeight="1" ht="13">
      <c r="A35" s="156" t="str">
        <f>Registro!F35</f>
        <v>0</v>
      </c>
      <c r="B35" s="156" t="str">
        <f>Registro!G35</f>
        <v>0</v>
      </c>
      <c r="C35" s="157" t="str">
        <f>Registro!H35</f>
        <v>0</v>
      </c>
      <c r="D35" s="170"/>
      <c r="E35" s="953" t="s">
        <v>159</v>
      </c>
      <c r="F35" s="953"/>
      <c r="G35" s="381" t="str">
        <f>IF(O16="kg","(kg)",IF(O16="g","(g)",""))</f>
        <v>0</v>
      </c>
      <c r="H35" s="55"/>
      <c r="I35" s="303" t="s">
        <v>160</v>
      </c>
      <c r="J35" s="303" t="s">
        <v>161</v>
      </c>
      <c r="K35" s="303" t="s">
        <v>160</v>
      </c>
      <c r="L35" s="303" t="s">
        <v>161</v>
      </c>
      <c r="M35" s="303" t="s">
        <v>128</v>
      </c>
      <c r="N35" s="307" t="s">
        <v>162</v>
      </c>
      <c r="O35" s="307" t="s">
        <v>142</v>
      </c>
      <c r="P35" s="142"/>
      <c r="Q35" s="881" t="s">
        <v>163</v>
      </c>
      <c r="R35" s="882"/>
      <c r="S35" s="882"/>
      <c r="T35" s="32" t="str">
        <f>STDEVA($A$42:$C$42)/SQRT(3)</f>
        <v>0</v>
      </c>
      <c r="U35" s="36" t="str">
        <f>SQRT(3)</f>
        <v>0</v>
      </c>
      <c r="V35" s="343" t="str">
        <f>IF($O$16="g",1,0.001)</f>
        <v>0</v>
      </c>
      <c r="W35" s="165" t="str">
        <f>(T35/U35)*V35</f>
        <v>0</v>
      </c>
      <c r="X35" s="353">
        <v>2</v>
      </c>
      <c r="Y35" s="883" t="s">
        <v>163</v>
      </c>
      <c r="Z35" s="882"/>
      <c r="AA35" s="882"/>
      <c r="AB35" s="32" t="str">
        <f>(STDEVA($A$43:$C$43))/SQRT(3)</f>
        <v>0</v>
      </c>
      <c r="AC35" s="171">
        <v>1</v>
      </c>
      <c r="AD35" s="35" t="str">
        <f>IF($O$16="g",1,0.001)</f>
        <v>0</v>
      </c>
      <c r="AE35" s="35" t="str">
        <f>(AB35*AD35)/AC35</f>
        <v>0</v>
      </c>
      <c r="AF35" s="171">
        <v>2</v>
      </c>
      <c r="AG35" s="881" t="s">
        <v>163</v>
      </c>
      <c r="AH35" s="882"/>
      <c r="AI35" s="882"/>
      <c r="AJ35" s="32" t="str">
        <f>(STDEVA($A$44:$C$44))/SQRT(3)</f>
        <v>0</v>
      </c>
      <c r="AK35" s="36">
        <v>1</v>
      </c>
      <c r="AL35" s="343" t="str">
        <f>IF($O$16="g",1,0.001)</f>
        <v>0</v>
      </c>
      <c r="AM35" s="165" t="str">
        <f>(AJ35*AL35)/AK35</f>
        <v>0</v>
      </c>
      <c r="AN35" s="353">
        <v>2</v>
      </c>
      <c r="AO35" s="38"/>
    </row>
    <row r="36" spans="1:43" customHeight="1" ht="30.75">
      <c r="A36" s="156" t="str">
        <f>Registro!F36</f>
        <v>0</v>
      </c>
      <c r="B36" s="156" t="str">
        <f>Registro!G36</f>
        <v>0</v>
      </c>
      <c r="C36" s="157" t="str">
        <f>Registro!H36</f>
        <v>0</v>
      </c>
      <c r="D36" s="170"/>
      <c r="E36" s="380" t="s">
        <v>164</v>
      </c>
      <c r="F36" s="44" t="s">
        <v>165</v>
      </c>
      <c r="G36" s="370" t="s">
        <v>128</v>
      </c>
      <c r="H36" s="362"/>
      <c r="I36" s="301" t="str">
        <f>IF(O16="kg","(kg)",IF(O16="g","(g)",""))</f>
        <v>0</v>
      </c>
      <c r="J36" s="301" t="str">
        <f>IF(O16="kg","indicação (kg)",IF(O16="g","indicação (g)",""))</f>
        <v>0</v>
      </c>
      <c r="K36" s="301" t="str">
        <f>I36</f>
        <v>0</v>
      </c>
      <c r="L36" s="301" t="str">
        <f>J36</f>
        <v>0</v>
      </c>
      <c r="M36" s="282" t="str">
        <f>IF(O16="kg"," (kg)",IF(O16="g"," (g)",""))</f>
        <v>0</v>
      </c>
      <c r="N36" s="308"/>
      <c r="O36" s="308"/>
      <c r="Q36" s="888" t="s">
        <v>166</v>
      </c>
      <c r="R36" s="866"/>
      <c r="S36" s="866"/>
      <c r="T36" s="172"/>
      <c r="U36" s="173"/>
      <c r="V36" s="174"/>
      <c r="W36" s="174" t="str">
        <f>SQRT($W$30^2+$W$31^2+$W$32^2+$W$33^2+$W$35^2)</f>
        <v>0</v>
      </c>
      <c r="X36" s="359" t="str">
        <f>IF((W36^4/((W30^4/X30)+(W35^4/X35)))&gt;10000,10000,W36^4/((W30^4/X30)+(W35^4/X35)))</f>
        <v>0</v>
      </c>
      <c r="Y36" s="893" t="s">
        <v>166</v>
      </c>
      <c r="Z36" s="866"/>
      <c r="AA36" s="866"/>
      <c r="AB36" s="172"/>
      <c r="AC36" s="173"/>
      <c r="AD36" s="174"/>
      <c r="AE36" s="174" t="str">
        <f>SQRT($AE$30^2+$AE$31^2+$AE$32^2+$AE$33^2+$AE35^2)</f>
        <v>0</v>
      </c>
      <c r="AF36" s="175" t="str">
        <f>IF(AE36^4/((AE30^4/AF30)+(AE35^4/AF35))&gt;10000,10000,AE36^4/((AE30^4/AF30)+(AE35^4/AF35)))</f>
        <v>0</v>
      </c>
      <c r="AG36" s="888" t="s">
        <v>166</v>
      </c>
      <c r="AH36" s="866"/>
      <c r="AI36" s="866"/>
      <c r="AJ36" s="172"/>
      <c r="AK36" s="173"/>
      <c r="AL36" s="174"/>
      <c r="AM36" s="174" t="str">
        <f>SQRT($AM$30^2+$AM$31^2+$AM$32^2+$AM$33^2+$AM35^2)</f>
        <v>0</v>
      </c>
      <c r="AN36" s="359" t="str">
        <f>IF(AM36^4/((AM30^4/AN30)+(AM35^4/AN35))&gt;10000,10000,AM36^4/((AM30^4/AN30)+(AM35^4/AN35)))</f>
        <v>0</v>
      </c>
      <c r="AO36" s="38"/>
    </row>
    <row r="37" spans="1:43" customHeight="1" ht="15">
      <c r="A37" s="158" t="str">
        <f>Registro!F37</f>
        <v>0</v>
      </c>
      <c r="B37" s="158" t="str">
        <f>Registro!G37</f>
        <v>0</v>
      </c>
      <c r="C37" s="159" t="str">
        <f>Registro!H37</f>
        <v>0</v>
      </c>
      <c r="D37" s="170">
        <v>1</v>
      </c>
      <c r="E37" s="422" t="str">
        <f>A9</f>
        <v>0</v>
      </c>
      <c r="F37" s="320" t="str">
        <f>E37-B9</f>
        <v>0</v>
      </c>
      <c r="G37" s="441" t="str">
        <f>H37</f>
        <v>0</v>
      </c>
      <c r="H37" s="372" t="str">
        <f>IF(AND($J$16&gt;20,$O$16="Kg"),$P$21,SQRT(SUMSQ(Registro!P28:R28)))</f>
        <v>0</v>
      </c>
      <c r="I37" s="347" t="str">
        <f>(AVERAGE(A28:C28))</f>
        <v>0</v>
      </c>
      <c r="J37" s="302" t="str">
        <f>IF(AND($O$16="kg",$J$16&gt;10),I37-(E37-(B9/1000)),I37-(E37-B9))</f>
        <v>0</v>
      </c>
      <c r="K37" s="347" t="str">
        <f>IF(Registro!J28="","-x-",(AVERAGE(A42:C42)))</f>
        <v>0</v>
      </c>
      <c r="L37" s="302" t="str">
        <f>IF(Registro!J28="","-x-",IF(AND($O$16="kg",$J$16&gt;10),K37-(E37-(B9/1000)),K37-(E37-B9)))</f>
        <v>0</v>
      </c>
      <c r="M37" s="392" t="str">
        <f>W37</f>
        <v>0</v>
      </c>
      <c r="N37" s="281" t="str">
        <f>W38</f>
        <v>0</v>
      </c>
      <c r="O37" s="292" t="str">
        <f>IF(X36&gt;100,100,X36)</f>
        <v>0</v>
      </c>
      <c r="P37" s="434"/>
      <c r="Q37" s="867" t="s">
        <v>167</v>
      </c>
      <c r="R37" s="868"/>
      <c r="S37" s="868"/>
      <c r="T37" s="354"/>
      <c r="U37" s="355"/>
      <c r="V37" s="356"/>
      <c r="W37" s="358" t="str">
        <f>W36*IF(X36&gt;100,2,TINV((455/10000),X36))</f>
        <v>0</v>
      </c>
      <c r="X37" s="360"/>
      <c r="Y37" s="866" t="s">
        <v>167</v>
      </c>
      <c r="Z37" s="866"/>
      <c r="AA37" s="866"/>
      <c r="AB37" s="172"/>
      <c r="AC37" s="173"/>
      <c r="AD37" s="174"/>
      <c r="AE37" s="176" t="str">
        <f>AE36*IF(AF36&gt;100,2,TINV(455/10000,AF36))</f>
        <v>0</v>
      </c>
      <c r="AF37" s="177"/>
      <c r="AG37" s="867" t="s">
        <v>167</v>
      </c>
      <c r="AH37" s="868"/>
      <c r="AI37" s="868"/>
      <c r="AJ37" s="354"/>
      <c r="AK37" s="355"/>
      <c r="AL37" s="356"/>
      <c r="AM37" s="358" t="str">
        <f>AM36*IF(AN36&gt;100,2,TINV(455/10000,AN36))</f>
        <v>0</v>
      </c>
      <c r="AN37" s="361"/>
      <c r="AO37" s="344"/>
    </row>
    <row r="38" spans="1:43" customHeight="1" ht="15">
      <c r="A38" s="161"/>
      <c r="B38" s="161"/>
      <c r="C38" s="161"/>
      <c r="D38" s="170">
        <v>2</v>
      </c>
      <c r="E38" s="422" t="str">
        <f>A10</f>
        <v>0</v>
      </c>
      <c r="F38" s="320" t="str">
        <f>E38-B10</f>
        <v>0</v>
      </c>
      <c r="G38" s="441" t="str">
        <f>H38</f>
        <v>0</v>
      </c>
      <c r="H38" s="372" t="str">
        <f>IF(AND($J$16&gt;20,$O$16="Kg"),$P$21,SQRT(SUMSQ(Registro!P29:R29)))</f>
        <v>0</v>
      </c>
      <c r="I38" s="347" t="str">
        <f>(AVERAGE(A29:C29))</f>
        <v>0</v>
      </c>
      <c r="J38" s="347" t="str">
        <f>IF(AND($O$16="kg",$J$16&gt;10),I38-(E38-(B10/1000)),I38-(E38-B10))</f>
        <v>0</v>
      </c>
      <c r="K38" s="347" t="str">
        <f>IF(Registro!J29="","-x-",(AVERAGE(A43:C43)))</f>
        <v>0</v>
      </c>
      <c r="L38" s="347" t="str">
        <f>IF(Registro!J29="","-x-",IF(AND($O$16="kg",$J$16&gt;10),K38-(E38-(B10/1000)),K38-(E38-B10)))</f>
        <v>0</v>
      </c>
      <c r="M38" s="392" t="str">
        <f>AE37</f>
        <v>0</v>
      </c>
      <c r="N38" s="281" t="str">
        <f>AE38</f>
        <v>0</v>
      </c>
      <c r="O38" s="292" t="str">
        <f>IF(AF36&gt;100,100,AF36)</f>
        <v>0</v>
      </c>
      <c r="P38" s="434"/>
      <c r="Q38" s="869"/>
      <c r="R38" s="869"/>
      <c r="S38" s="869"/>
      <c r="T38" s="48"/>
      <c r="U38" s="178"/>
      <c r="V38" s="39" t="s">
        <v>168</v>
      </c>
      <c r="W38" s="357" t="str">
        <f>W37/W36</f>
        <v>0</v>
      </c>
      <c r="X38" s="178"/>
      <c r="Y38" s="869"/>
      <c r="Z38" s="869"/>
      <c r="AA38" s="869"/>
      <c r="AB38" s="48"/>
      <c r="AC38" s="178"/>
      <c r="AD38" s="39" t="s">
        <v>168</v>
      </c>
      <c r="AE38" s="179" t="str">
        <f>AE37/AE36</f>
        <v>0</v>
      </c>
      <c r="AF38" s="178"/>
      <c r="AG38" s="869"/>
      <c r="AH38" s="869"/>
      <c r="AI38" s="869"/>
      <c r="AJ38" s="48"/>
      <c r="AK38" s="178"/>
      <c r="AL38" s="346" t="s">
        <v>168</v>
      </c>
      <c r="AM38" s="357" t="str">
        <f>AM37/AM36</f>
        <v>0</v>
      </c>
      <c r="AN38" s="178"/>
      <c r="AO38" s="38"/>
    </row>
    <row r="39" spans="1:43" customHeight="1" ht="15">
      <c r="C39" s="163"/>
      <c r="D39" s="170">
        <v>3</v>
      </c>
      <c r="E39" s="422" t="str">
        <f>A11</f>
        <v>0</v>
      </c>
      <c r="F39" s="320" t="str">
        <f>E39-B11</f>
        <v>0</v>
      </c>
      <c r="G39" s="441" t="str">
        <f>H39</f>
        <v>0</v>
      </c>
      <c r="H39" s="372" t="str">
        <f>IF(AND($J$16&gt;20,$O$16="Kg"),$P$21,SQRT(SUMSQ(Registro!P30:R30)))</f>
        <v>0</v>
      </c>
      <c r="I39" s="347" t="str">
        <f>(AVERAGE(A30:C30))</f>
        <v>0</v>
      </c>
      <c r="J39" s="347" t="str">
        <f>IF(AND($O$16="kg",$J$16&gt;10),I39-(E39-(B11/1000)),I39-(E39-B11))</f>
        <v>0</v>
      </c>
      <c r="K39" s="347" t="str">
        <f>IF(Registro!J30="","-x-",(AVERAGE(A44:C44)))</f>
        <v>0</v>
      </c>
      <c r="L39" s="347" t="str">
        <f>IF(Registro!J30="","-x-",IF(AND($O$16="kg",$J$16&gt;10),K39-(E39-(B11/1000)),K39-(E39-B11)))</f>
        <v>0</v>
      </c>
      <c r="M39" s="392" t="str">
        <f>AM37</f>
        <v>0</v>
      </c>
      <c r="N39" s="281" t="str">
        <f>AM38</f>
        <v>0</v>
      </c>
      <c r="O39" s="292" t="str">
        <f>IF(AN36&gt;100,100,AN36)</f>
        <v>0</v>
      </c>
      <c r="P39" s="434"/>
      <c r="Q39" s="869"/>
      <c r="R39" s="869"/>
      <c r="S39" s="869"/>
      <c r="T39" s="48"/>
      <c r="U39" s="178"/>
      <c r="V39" s="39"/>
      <c r="W39" s="39"/>
      <c r="X39" s="178"/>
      <c r="Y39" s="907" t="s">
        <v>169</v>
      </c>
      <c r="Z39" s="885"/>
      <c r="AA39" s="885"/>
      <c r="AB39" s="350" t="s">
        <v>138</v>
      </c>
      <c r="AC39" s="350" t="s">
        <v>139</v>
      </c>
      <c r="AD39" s="350" t="s">
        <v>140</v>
      </c>
      <c r="AE39" s="350" t="s">
        <v>141</v>
      </c>
      <c r="AF39" s="351" t="s">
        <v>142</v>
      </c>
      <c r="AG39" s="926" t="s">
        <v>170</v>
      </c>
      <c r="AH39" s="887"/>
      <c r="AI39" s="887"/>
      <c r="AJ39" s="35" t="s">
        <v>138</v>
      </c>
      <c r="AK39" s="35" t="s">
        <v>139</v>
      </c>
      <c r="AL39" s="35" t="s">
        <v>140</v>
      </c>
      <c r="AM39" s="35" t="s">
        <v>141</v>
      </c>
      <c r="AN39" s="35" t="s">
        <v>142</v>
      </c>
      <c r="AO39" s="38"/>
    </row>
    <row r="40" spans="1:43" customHeight="1" ht="14.5">
      <c r="A40" s="942" t="s">
        <v>171</v>
      </c>
      <c r="B40" s="943"/>
      <c r="C40" s="944"/>
      <c r="D40" s="119">
        <v>4</v>
      </c>
      <c r="E40" s="422" t="str">
        <f>A12</f>
        <v>0</v>
      </c>
      <c r="F40" s="320" t="str">
        <f>E40-B12</f>
        <v>0</v>
      </c>
      <c r="G40" s="441" t="str">
        <f>H40</f>
        <v>0</v>
      </c>
      <c r="H40" s="372" t="str">
        <f>IF(AND($J$16&gt;20,$O$16="Kg"),$P$21,SQRT(SUMSQ(Registro!P31:R31)))</f>
        <v>0</v>
      </c>
      <c r="I40" s="347" t="str">
        <f>(AVERAGE(A31:C31))</f>
        <v>0</v>
      </c>
      <c r="J40" s="347" t="str">
        <f>IF(AND($O$16="kg",$J$16&gt;10),I40-(E40-(B12/1000)),I40-(E40-B12))</f>
        <v>0</v>
      </c>
      <c r="K40" s="347" t="str">
        <f>IF(Registro!J31="","-x-",(AVERAGE(A45:C45)))</f>
        <v>0</v>
      </c>
      <c r="L40" s="347" t="str">
        <f>IF(Registro!J31="","-x-",IF(AND($O$16="kg",$J$16&gt;10),K40-(E40-(B12/1000)),K40-(E40-B12)))</f>
        <v>0</v>
      </c>
      <c r="M40" s="393" t="str">
        <f>AE47</f>
        <v>0</v>
      </c>
      <c r="N40" s="281" t="str">
        <f>AE48</f>
        <v>0</v>
      </c>
      <c r="O40" s="292" t="str">
        <f>IF(AF46&gt;100,100,AF46)</f>
        <v>0</v>
      </c>
      <c r="P40" s="434"/>
      <c r="Q40" s="38"/>
      <c r="R40" s="38"/>
      <c r="S40" s="38"/>
      <c r="T40" s="38"/>
      <c r="U40" s="38"/>
      <c r="V40" s="39"/>
      <c r="W40" s="39"/>
      <c r="Y40" s="878" t="s">
        <v>150</v>
      </c>
      <c r="Z40" s="879"/>
      <c r="AA40" s="873"/>
      <c r="AB40" s="32" t="str">
        <f>IF(O16="g",SQRT(SUMSQ(Registro!P31:R31)),IF(O16="kg",(SQRT(SUMSQ(Registro!P31:R31))/1000),""))</f>
        <v>0</v>
      </c>
      <c r="AC40" s="343">
        <v>2</v>
      </c>
      <c r="AD40" s="343">
        <v>1</v>
      </c>
      <c r="AE40" s="165" t="str">
        <f>(AB40*AD40)/AC40</f>
        <v>0</v>
      </c>
      <c r="AF40" s="352">
        <v>100</v>
      </c>
      <c r="AG40" s="880" t="s">
        <v>150</v>
      </c>
      <c r="AH40" s="879"/>
      <c r="AI40" s="873"/>
      <c r="AJ40" s="32" t="str">
        <f>IF(O16="g",SQRT(SUMSQ(Registro!P32:R32)),IF(O16="kg",(SQRT(SUMSQ(Registro!P32:R32))/1000),""))</f>
        <v>0</v>
      </c>
      <c r="AK40" s="35">
        <v>2</v>
      </c>
      <c r="AL40" s="35">
        <v>1</v>
      </c>
      <c r="AM40" s="35" t="str">
        <f>(AJ40*AL40)/AK40</f>
        <v>0</v>
      </c>
      <c r="AN40" s="35">
        <v>100</v>
      </c>
      <c r="AO40" s="38"/>
    </row>
    <row r="41" spans="1:43">
      <c r="A41" s="154" t="s">
        <v>130</v>
      </c>
      <c r="B41" s="154" t="s">
        <v>131</v>
      </c>
      <c r="C41" s="155" t="s">
        <v>132</v>
      </c>
      <c r="D41" s="119">
        <v>5</v>
      </c>
      <c r="E41" s="422" t="str">
        <f>A13</f>
        <v>0</v>
      </c>
      <c r="F41" s="320" t="str">
        <f>E41-B13</f>
        <v>0</v>
      </c>
      <c r="G41" s="441" t="str">
        <f>H41</f>
        <v>0</v>
      </c>
      <c r="H41" s="372" t="str">
        <f>IF(AND($J$16&gt;20,$O$16="Kg"),$P$21,SQRT(SUMSQ(Registro!P32:R32)))</f>
        <v>0</v>
      </c>
      <c r="I41" s="347" t="str">
        <f>(AVERAGE(A32:C32))</f>
        <v>0</v>
      </c>
      <c r="J41" s="347" t="str">
        <f>IF(AND($O$16="kg",$J$16&gt;10),I41-(E41-(B13/1000)),I41-(E41-B13))</f>
        <v>0</v>
      </c>
      <c r="K41" s="347" t="str">
        <f>IF(Registro!J32="","-x-",(AVERAGE(A46:C46)))</f>
        <v>0</v>
      </c>
      <c r="L41" s="347" t="str">
        <f>IF(Registro!J32="","-x-",IF(AND($O$16="kg",$J$16&gt;10),K41-(E41-(B13/1000)),K41-(E41-B13)))</f>
        <v>0</v>
      </c>
      <c r="M41" s="393" t="str">
        <f>AM47</f>
        <v>0</v>
      </c>
      <c r="N41" s="281" t="str">
        <f>AM48</f>
        <v>0</v>
      </c>
      <c r="O41" s="292" t="str">
        <f>IF(AN46&gt;100,100,AN46)</f>
        <v>0</v>
      </c>
      <c r="P41" s="434"/>
      <c r="Q41" s="903"/>
      <c r="R41" s="903"/>
      <c r="S41" s="47"/>
      <c r="T41" s="38"/>
      <c r="U41" s="38"/>
      <c r="V41" s="39"/>
      <c r="W41" s="39"/>
      <c r="Y41" s="871" t="s">
        <v>153</v>
      </c>
      <c r="Z41" s="872"/>
      <c r="AA41" s="872"/>
      <c r="AB41" s="343" t="str">
        <f>$N$16</f>
        <v>0</v>
      </c>
      <c r="AC41" s="36" t="str">
        <f>SQRT(12)</f>
        <v>0</v>
      </c>
      <c r="AD41" s="343">
        <v>1</v>
      </c>
      <c r="AE41" s="165" t="str">
        <f>(AB41*AD41)/AC41</f>
        <v>0</v>
      </c>
      <c r="AF41" s="352"/>
      <c r="AG41" s="873" t="s">
        <v>153</v>
      </c>
      <c r="AH41" s="872"/>
      <c r="AI41" s="872"/>
      <c r="AJ41" s="35" t="str">
        <f>$N$16</f>
        <v>0</v>
      </c>
      <c r="AK41" s="36" t="str">
        <f>SQRT(12)</f>
        <v>0</v>
      </c>
      <c r="AL41" s="35">
        <v>1</v>
      </c>
      <c r="AM41" s="35" t="str">
        <f>(AJ41*AL41)/AK41</f>
        <v>0</v>
      </c>
      <c r="AN41" s="35"/>
      <c r="AO41" s="38"/>
    </row>
    <row r="42" spans="1:43" customHeight="1" ht="12.75">
      <c r="A42" s="156" t="str">
        <f>IF(Registro!J28&lt;&gt;"",Registro!J28,A28)</f>
        <v>0</v>
      </c>
      <c r="B42" s="156" t="str">
        <f>IF(Registro!K28&lt;&gt;"",Registro!K28,B28)</f>
        <v>0</v>
      </c>
      <c r="C42" s="156" t="str">
        <f>IF(Registro!L28&lt;&gt;"",Registro!L28,C28)</f>
        <v>0</v>
      </c>
      <c r="D42" s="119">
        <v>6</v>
      </c>
      <c r="E42" s="422" t="str">
        <f>A14</f>
        <v>0</v>
      </c>
      <c r="F42" s="320" t="str">
        <f>E42-B14</f>
        <v>0</v>
      </c>
      <c r="G42" s="441" t="str">
        <f>H42</f>
        <v>0</v>
      </c>
      <c r="H42" s="372" t="str">
        <f>IF(AND($J$16&gt;20,$O$16="Kg"),$P$21,SQRT(SUMSQ(Registro!P33:R33)))</f>
        <v>0</v>
      </c>
      <c r="I42" s="347" t="str">
        <f>(AVERAGE(A33:C33))</f>
        <v>0</v>
      </c>
      <c r="J42" s="347" t="str">
        <f>IF(AND($O$16="kg",$J$16&gt;10),I42-(E42-(B14/1000)),I42-(E42-B14))</f>
        <v>0</v>
      </c>
      <c r="K42" s="347" t="str">
        <f>IF(Registro!J33="","-x-",(AVERAGE(A47:C47)))</f>
        <v>0</v>
      </c>
      <c r="L42" s="347" t="str">
        <f>IF(Registro!J33="","-x-",IF(AND($O$16="kg",$J$16&gt;10),K42-(E42-(B14/1000)),K42-(E42-B14)))</f>
        <v>0</v>
      </c>
      <c r="M42" s="392" t="str">
        <f>W57</f>
        <v>0</v>
      </c>
      <c r="N42" s="281" t="str">
        <f>W58</f>
        <v>0</v>
      </c>
      <c r="O42" s="292" t="str">
        <f>IF(X56&gt;100,100,X56)</f>
        <v>0</v>
      </c>
      <c r="P42" s="435"/>
      <c r="Q42" s="44"/>
      <c r="R42" s="44"/>
      <c r="S42" s="183"/>
      <c r="T42" s="48"/>
      <c r="U42" s="38"/>
      <c r="V42" s="38"/>
      <c r="W42" s="38"/>
      <c r="Y42" s="874" t="s">
        <v>154</v>
      </c>
      <c r="Z42" s="875"/>
      <c r="AA42" s="876"/>
      <c r="AB42" s="343" t="str">
        <f>A12*B24/1000000</f>
        <v>0</v>
      </c>
      <c r="AC42" s="36" t="str">
        <f>SQRT(3)</f>
        <v>0</v>
      </c>
      <c r="AD42" s="343">
        <v>1</v>
      </c>
      <c r="AE42" s="165" t="str">
        <f>(AB42*AD42)/AC42</f>
        <v>0</v>
      </c>
      <c r="AF42" s="352"/>
      <c r="AG42" s="877" t="s">
        <v>154</v>
      </c>
      <c r="AH42" s="875"/>
      <c r="AI42" s="876"/>
      <c r="AJ42" s="35" t="str">
        <f>A13*B24/1000000</f>
        <v>0</v>
      </c>
      <c r="AK42" s="36" t="str">
        <f>SQRT(3)</f>
        <v>0</v>
      </c>
      <c r="AL42" s="35">
        <v>1</v>
      </c>
      <c r="AM42" s="35" t="str">
        <f>(AJ42*AL42)/AK42</f>
        <v>0</v>
      </c>
      <c r="AN42" s="35"/>
      <c r="AO42" s="38"/>
    </row>
    <row r="43" spans="1:43" customHeight="1" ht="16">
      <c r="A43" s="156" t="str">
        <f>IF(Registro!J29&lt;&gt;"",Registro!J29,A29)</f>
        <v>0</v>
      </c>
      <c r="B43" s="156" t="str">
        <f>IF(Registro!K29&lt;&gt;"",Registro!K29,B29)</f>
        <v>0</v>
      </c>
      <c r="C43" s="156" t="str">
        <f>IF(Registro!L29&lt;&gt;"",Registro!L29,C29)</f>
        <v>0</v>
      </c>
      <c r="D43" s="119">
        <v>7</v>
      </c>
      <c r="E43" s="422" t="str">
        <f>A15</f>
        <v>0</v>
      </c>
      <c r="F43" s="320" t="str">
        <f>E43-B15</f>
        <v>0</v>
      </c>
      <c r="G43" s="441" t="str">
        <f>H43</f>
        <v>0</v>
      </c>
      <c r="H43" s="372" t="str">
        <f>IF(AND($J$16&gt;20,$O$16="Kg"),$P$21,SQRT(SUMSQ(Registro!P34:R34)))</f>
        <v>0</v>
      </c>
      <c r="I43" s="347" t="str">
        <f>(AVERAGE(A34:C34))</f>
        <v>0</v>
      </c>
      <c r="J43" s="347" t="str">
        <f>IF(AND($O$16="kg",$J$16&gt;10),I43-(E43-(B15/1000)),I43-(E43-B15))</f>
        <v>0</v>
      </c>
      <c r="K43" s="347" t="str">
        <f>IF(Registro!J34="","-x-",(AVERAGE(A48:C48)))</f>
        <v>0</v>
      </c>
      <c r="L43" s="347" t="str">
        <f>IF(Registro!J34="","-x-",IF(AND($O$16="kg",$J$16&gt;10),K43-(E43-(B15/1000)),K43-(E43-B15)))</f>
        <v>0</v>
      </c>
      <c r="M43" s="392" t="str">
        <f>AE57</f>
        <v>0</v>
      </c>
      <c r="N43" s="281" t="str">
        <f>AE58</f>
        <v>0</v>
      </c>
      <c r="O43" s="292" t="str">
        <f>IF(AF56&gt;100,100,AF56)</f>
        <v>0</v>
      </c>
      <c r="P43" s="436"/>
      <c r="Q43" s="48"/>
      <c r="R43" s="47"/>
      <c r="S43" s="38"/>
      <c r="T43" s="38"/>
      <c r="U43" s="38"/>
      <c r="V43" s="39"/>
      <c r="W43" s="39"/>
      <c r="Y43" s="878" t="s">
        <v>156</v>
      </c>
      <c r="Z43" s="879"/>
      <c r="AA43" s="873"/>
      <c r="AB43" s="168" t="str">
        <f>AE40</f>
        <v>0</v>
      </c>
      <c r="AC43" s="36" t="str">
        <f>SQRT(3)</f>
        <v>0</v>
      </c>
      <c r="AD43" s="343">
        <v>1</v>
      </c>
      <c r="AE43" s="165" t="str">
        <f>(AB43*AD43)/AC43</f>
        <v>0</v>
      </c>
      <c r="AF43" s="352"/>
      <c r="AG43" s="880" t="s">
        <v>156</v>
      </c>
      <c r="AH43" s="879"/>
      <c r="AI43" s="873"/>
      <c r="AJ43" s="32" t="str">
        <f>AM40</f>
        <v>0</v>
      </c>
      <c r="AK43" s="36" t="str">
        <f>SQRT(3)</f>
        <v>0</v>
      </c>
      <c r="AL43" s="35">
        <v>1</v>
      </c>
      <c r="AM43" s="168" t="str">
        <f>(AJ43*AL43)/AK43</f>
        <v>0</v>
      </c>
      <c r="AN43" s="35"/>
      <c r="AO43" s="38"/>
    </row>
    <row r="44" spans="1:43" customHeight="1" ht="12.75">
      <c r="A44" s="156" t="str">
        <f>IF(Registro!J30&lt;&gt;"",Registro!J30,A30)</f>
        <v>0</v>
      </c>
      <c r="B44" s="156" t="str">
        <f>IF(Registro!K30&lt;&gt;"",Registro!K30,B30)</f>
        <v>0</v>
      </c>
      <c r="C44" s="156" t="str">
        <f>IF(Registro!L30&lt;&gt;"",Registro!L30,C30)</f>
        <v>0</v>
      </c>
      <c r="D44" s="119">
        <v>8</v>
      </c>
      <c r="E44" s="422" t="str">
        <f>A16</f>
        <v>0</v>
      </c>
      <c r="F44" s="320" t="str">
        <f>E44-B16</f>
        <v>0</v>
      </c>
      <c r="G44" s="441" t="str">
        <f>H44</f>
        <v>0</v>
      </c>
      <c r="H44" s="372" t="str">
        <f>IF(AND($J$16&gt;20,$O$16="Kg"),$P$21,SQRT(SUMSQ(Registro!P35:R35)))</f>
        <v>0</v>
      </c>
      <c r="I44" s="347" t="str">
        <f>(AVERAGE(A35:C35))</f>
        <v>0</v>
      </c>
      <c r="J44" s="347" t="str">
        <f>IF(AND($O$16="kg",$J$16&gt;10),I44-(E44-(B16/1000)),I44-(E44-B16))</f>
        <v>0</v>
      </c>
      <c r="K44" s="347" t="str">
        <f>IF(Registro!J35="","-x-",(AVERAGE(A49:C49)))</f>
        <v>0</v>
      </c>
      <c r="L44" s="347" t="str">
        <f>IF(Registro!J35="","-x-",IF(AND($O$16="kg",$J$16&gt;10),K44-(E44-(B16/1000)),K44-(E44-B16)))</f>
        <v>0</v>
      </c>
      <c r="M44" s="392" t="str">
        <f>AM57</f>
        <v>0</v>
      </c>
      <c r="N44" s="281" t="str">
        <f>AM58</f>
        <v>0</v>
      </c>
      <c r="O44" s="292" t="str">
        <f>IF(AN56&gt;100,100,AN56)</f>
        <v>0</v>
      </c>
      <c r="P44" s="437"/>
      <c r="Q44" s="48"/>
      <c r="R44" s="47"/>
      <c r="S44" s="38"/>
      <c r="T44" s="38"/>
      <c r="U44" s="38"/>
      <c r="V44" s="344"/>
      <c r="W44" s="38"/>
      <c r="Y44" s="871"/>
      <c r="Z44" s="872"/>
      <c r="AA44" s="872"/>
      <c r="AB44" s="343"/>
      <c r="AC44" s="36"/>
      <c r="AD44" s="343"/>
      <c r="AE44" s="165"/>
      <c r="AF44" s="352"/>
      <c r="AG44" s="873"/>
      <c r="AH44" s="872"/>
      <c r="AI44" s="872"/>
      <c r="AJ44" s="35"/>
      <c r="AK44" s="36"/>
      <c r="AL44" s="35"/>
      <c r="AM44" s="35"/>
      <c r="AN44" s="35"/>
      <c r="AO44" s="38"/>
    </row>
    <row r="45" spans="1:43" customHeight="1" ht="12.75">
      <c r="A45" s="156" t="str">
        <f>IF(Registro!J31&lt;&gt;"",Registro!J31,A31)</f>
        <v>0</v>
      </c>
      <c r="B45" s="156" t="str">
        <f>IF(Registro!K31&lt;&gt;"",Registro!K31,B31)</f>
        <v>0</v>
      </c>
      <c r="C45" s="156" t="str">
        <f>IF(Registro!L31&lt;&gt;"",Registro!L31,C31)</f>
        <v>0</v>
      </c>
      <c r="D45" s="119">
        <v>9</v>
      </c>
      <c r="E45" s="422" t="str">
        <f>A17</f>
        <v>0</v>
      </c>
      <c r="F45" s="320" t="str">
        <f>E45-B17</f>
        <v>0</v>
      </c>
      <c r="G45" s="441" t="str">
        <f>H45</f>
        <v>0</v>
      </c>
      <c r="H45" s="372" t="str">
        <f>IF(AND($J$16&gt;20,$O$16="Kg"),$P$21,SQRT(SUMSQ(Registro!P36:R36)))</f>
        <v>0</v>
      </c>
      <c r="I45" s="347" t="str">
        <f>(AVERAGE(A36:C36))</f>
        <v>0</v>
      </c>
      <c r="J45" s="347" t="str">
        <f>IF(AND($O$16="kg",$J$16&gt;10),I45-(E45-(B17/1000)),I45-(E45-B17))</f>
        <v>0</v>
      </c>
      <c r="K45" s="347" t="str">
        <f>IF(Registro!J36="","-x-",(AVERAGE(A50:C50)))</f>
        <v>0</v>
      </c>
      <c r="L45" s="347" t="str">
        <f>IF(Registro!J36="","-x-",IF(AND($O$16="kg",$J$16&gt;10),K45-(E45-(B17/1000)),K45-(E45-B17)))</f>
        <v>0</v>
      </c>
      <c r="M45" s="393" t="str">
        <f>AE67</f>
        <v>0</v>
      </c>
      <c r="N45" s="281" t="str">
        <f>AE68</f>
        <v>0</v>
      </c>
      <c r="O45" s="292" t="str">
        <f>IF(AF66&gt;100,100,AF66)</f>
        <v>0</v>
      </c>
      <c r="P45" s="438"/>
      <c r="Q45" s="48"/>
      <c r="R45" s="890"/>
      <c r="S45" s="891"/>
      <c r="T45" s="891"/>
      <c r="U45" s="891"/>
      <c r="V45" s="891"/>
      <c r="W45" s="891"/>
      <c r="Y45" s="881" t="s">
        <v>163</v>
      </c>
      <c r="Z45" s="882"/>
      <c r="AA45" s="882"/>
      <c r="AB45" s="32" t="str">
        <f>(STDEVA($A$45:$C$45))/SQRT(3)</f>
        <v>0</v>
      </c>
      <c r="AC45" s="36">
        <v>1</v>
      </c>
      <c r="AD45" s="343" t="str">
        <f>IF($O$16="g",1,0.001)</f>
        <v>0</v>
      </c>
      <c r="AE45" s="165" t="str">
        <f>(AB45*AD45)/AC45</f>
        <v>0</v>
      </c>
      <c r="AF45" s="353">
        <v>2</v>
      </c>
      <c r="AG45" s="883" t="s">
        <v>163</v>
      </c>
      <c r="AH45" s="882"/>
      <c r="AI45" s="882"/>
      <c r="AJ45" s="32" t="str">
        <f>(STDEVA($A$46:$C$46))/SQRT(3)</f>
        <v>0</v>
      </c>
      <c r="AK45" s="171">
        <v>1</v>
      </c>
      <c r="AL45" s="35" t="str">
        <f>IF($O$16="g",1,0.001)</f>
        <v>0</v>
      </c>
      <c r="AM45" s="35" t="str">
        <f>(AJ45*AL45)/AK45</f>
        <v>0</v>
      </c>
      <c r="AN45" s="171">
        <v>2</v>
      </c>
      <c r="AO45" s="38"/>
    </row>
    <row r="46" spans="1:43" customHeight="1" ht="12.75">
      <c r="A46" s="156" t="str">
        <f>IF(Registro!J32&lt;&gt;"",Registro!J32,A32)</f>
        <v>0</v>
      </c>
      <c r="B46" s="156" t="str">
        <f>IF(Registro!K32&lt;&gt;"",Registro!K32,B32)</f>
        <v>0</v>
      </c>
      <c r="C46" s="156" t="str">
        <f>IF(Registro!L32&lt;&gt;"",Registro!L32,C32)</f>
        <v>0</v>
      </c>
      <c r="D46" s="119">
        <v>10</v>
      </c>
      <c r="E46" s="422" t="str">
        <f>A18</f>
        <v>0</v>
      </c>
      <c r="F46" s="320" t="str">
        <f>E46-B18</f>
        <v>0</v>
      </c>
      <c r="G46" s="441" t="str">
        <f>H46</f>
        <v>0</v>
      </c>
      <c r="H46" s="372" t="str">
        <f>IF(AND($J$16&gt;20,$O$16="Kg"),$P$21,SQRT(SUMSQ(Registro!P37:R37)))</f>
        <v>0</v>
      </c>
      <c r="I46" s="347" t="str">
        <f>(AVERAGE(A37:C37))</f>
        <v>0</v>
      </c>
      <c r="J46" s="347" t="str">
        <f>IF(AND($O$16="kg",$J$16&gt;10),I46-(E46-(B18/1000)),I46-(E46-B18))</f>
        <v>0</v>
      </c>
      <c r="K46" s="347" t="str">
        <f>IF(Registro!J37="","-x-",(AVERAGE(A51:C51)))</f>
        <v>0</v>
      </c>
      <c r="L46" s="347" t="str">
        <f>IF(Registro!J37="","-x-",IF(AND($O$16="kg",$J$16&gt;10),K46-(E46-(B18/1000)),K46-(E46-B18)))</f>
        <v>0</v>
      </c>
      <c r="M46" s="393" t="str">
        <f>AM67</f>
        <v>0</v>
      </c>
      <c r="N46" s="281" t="str">
        <f>AM68</f>
        <v>0</v>
      </c>
      <c r="O46" s="292" t="str">
        <f>IF(AN66&gt;100,100,AN66)</f>
        <v>0</v>
      </c>
      <c r="P46" s="439"/>
      <c r="Q46" s="48"/>
      <c r="R46" s="38"/>
      <c r="S46" s="38"/>
      <c r="T46" s="38"/>
      <c r="U46" s="38"/>
      <c r="V46" s="38"/>
      <c r="W46" s="38"/>
      <c r="Y46" s="888" t="s">
        <v>166</v>
      </c>
      <c r="Z46" s="866"/>
      <c r="AA46" s="866"/>
      <c r="AB46" s="172"/>
      <c r="AC46" s="173"/>
      <c r="AD46" s="174"/>
      <c r="AE46" s="174" t="str">
        <f>SQRT($AE$40^2+$AE$41^2+$AE$42^2+$AE$43^2+$AE45^2)</f>
        <v>0</v>
      </c>
      <c r="AF46" s="359" t="str">
        <f>IF(AE46^4/((AE40^4/AF40)+(AE45^4/AF45))&gt;10000,10000,AE46^4/((AE40^4/AF40)+(AE45^4/AF45)))</f>
        <v>0</v>
      </c>
      <c r="AG46" s="866" t="s">
        <v>166</v>
      </c>
      <c r="AH46" s="866"/>
      <c r="AI46" s="866"/>
      <c r="AJ46" s="172"/>
      <c r="AK46" s="173"/>
      <c r="AL46" s="174"/>
      <c r="AM46" s="174" t="str">
        <f>SQRT($AM$40^2+$AM$41^2+$AM$42^2+$AM$43^2+$AM45^2)</f>
        <v>0</v>
      </c>
      <c r="AN46" s="191" t="str">
        <f>IF(AM46^4/((AM40^4/AN40)+(AM45^4/AN45))&gt;10000,10000,AM46^4/((AM40^4/AN40)+(AM45^4/AN45)))</f>
        <v>0</v>
      </c>
      <c r="AO46" s="38"/>
    </row>
    <row r="47" spans="1:43" customHeight="1" ht="12.75">
      <c r="A47" s="156" t="str">
        <f>IF(Registro!J33&lt;&gt;"",Registro!J33,A33)</f>
        <v>0</v>
      </c>
      <c r="B47" s="156" t="str">
        <f>IF(Registro!K33&lt;&gt;"",Registro!K33,B33)</f>
        <v>0</v>
      </c>
      <c r="C47" s="156" t="str">
        <f>IF(Registro!L33&lt;&gt;"",Registro!L33,C33)</f>
        <v>0</v>
      </c>
      <c r="E47" s="364"/>
      <c r="F47" s="364"/>
      <c r="G47" s="364"/>
      <c r="H47" s="364"/>
      <c r="I47" s="364"/>
      <c r="J47" s="318"/>
      <c r="K47" s="364"/>
      <c r="L47" s="364"/>
      <c r="M47" s="391"/>
      <c r="N47" s="364"/>
      <c r="O47" s="364"/>
      <c r="P47" s="49"/>
      <c r="Q47" s="48"/>
      <c r="R47" s="38"/>
      <c r="S47" s="38"/>
      <c r="T47" s="38"/>
      <c r="U47" s="38"/>
      <c r="V47" s="38"/>
      <c r="W47" s="38"/>
      <c r="Y47" s="867" t="s">
        <v>167</v>
      </c>
      <c r="Z47" s="868"/>
      <c r="AA47" s="868"/>
      <c r="AB47" s="354"/>
      <c r="AC47" s="355"/>
      <c r="AD47" s="356"/>
      <c r="AE47" s="358" t="str">
        <f>AE46*IF(AF46&gt;100,2,TINV(455/10000,AF46))</f>
        <v>0</v>
      </c>
      <c r="AF47" s="360"/>
      <c r="AG47" s="866" t="s">
        <v>167</v>
      </c>
      <c r="AH47" s="866"/>
      <c r="AI47" s="866"/>
      <c r="AJ47" s="172"/>
      <c r="AK47" s="173"/>
      <c r="AL47" s="174"/>
      <c r="AM47" s="176" t="str">
        <f>AM46*IF(AN46&gt;100,2,TINV(455/10000,AN46))</f>
        <v>0</v>
      </c>
      <c r="AN47" s="177"/>
      <c r="AO47" s="38"/>
    </row>
    <row r="48" spans="1:43" customHeight="1" ht="23.25">
      <c r="A48" s="156" t="str">
        <f>IF(Registro!J34&lt;&gt;"",Registro!J34,A34)</f>
        <v>0</v>
      </c>
      <c r="B48" s="156" t="str">
        <f>IF(Registro!K34&lt;&gt;"",Registro!K34,B34)</f>
        <v>0</v>
      </c>
      <c r="C48" s="156" t="str">
        <f>IF(Registro!L34&lt;&gt;"",Registro!L34,C34)</f>
        <v>0</v>
      </c>
      <c r="E48" s="933" t="s">
        <v>79</v>
      </c>
      <c r="F48" s="933"/>
      <c r="G48" s="933"/>
      <c r="H48" s="933"/>
      <c r="I48" s="933"/>
      <c r="J48" s="933"/>
      <c r="K48" s="933"/>
      <c r="L48" s="936" t="str">
        <f>IF(O16="kg"," (kg)",IF(O16="g"," (g)",""))</f>
        <v>0</v>
      </c>
      <c r="M48" s="936"/>
      <c r="N48" s="936"/>
      <c r="O48" s="936"/>
      <c r="P48" s="48"/>
      <c r="Q48" s="38"/>
      <c r="R48" s="38"/>
      <c r="S48" s="183"/>
      <c r="T48" s="48"/>
      <c r="U48" s="193"/>
      <c r="V48" s="193"/>
      <c r="W48" s="193"/>
      <c r="Y48" s="869"/>
      <c r="Z48" s="869"/>
      <c r="AA48" s="869"/>
      <c r="AB48" s="48"/>
      <c r="AC48" s="178"/>
      <c r="AD48" s="346" t="s">
        <v>168</v>
      </c>
      <c r="AE48" s="357" t="str">
        <f>AE47/AE46</f>
        <v>0</v>
      </c>
      <c r="AF48" s="178"/>
      <c r="AG48" s="869"/>
      <c r="AH48" s="869"/>
      <c r="AI48" s="869"/>
      <c r="AJ48" s="48"/>
      <c r="AK48" s="178"/>
      <c r="AL48" s="39" t="s">
        <v>168</v>
      </c>
      <c r="AM48" s="179" t="str">
        <f>AM47/AM46</f>
        <v>0</v>
      </c>
      <c r="AN48" s="178"/>
      <c r="AO48" s="38"/>
    </row>
    <row r="49" spans="1:43" customHeight="1" ht="17">
      <c r="A49" s="156" t="str">
        <f>IF(Registro!J35&lt;&gt;"",Registro!J35,A35)</f>
        <v>0</v>
      </c>
      <c r="B49" s="156" t="str">
        <f>IF(Registro!K35&lt;&gt;"",Registro!K35,B35)</f>
        <v>0</v>
      </c>
      <c r="C49" s="156" t="str">
        <f>IF(Registro!L35&lt;&gt;"",Registro!L35,C35)</f>
        <v>0</v>
      </c>
      <c r="E49" s="187"/>
      <c r="F49" s="186"/>
      <c r="G49" s="187"/>
      <c r="H49" s="188"/>
      <c r="I49" s="308"/>
      <c r="J49" s="305" t="s">
        <v>80</v>
      </c>
      <c r="K49" s="303" t="str">
        <f>Registro!G40</f>
        <v>0</v>
      </c>
      <c r="L49" s="303" t="str">
        <f>Registro!I40</f>
        <v>0</v>
      </c>
      <c r="M49" s="308"/>
      <c r="N49" s="305"/>
      <c r="O49" s="305"/>
      <c r="P49" s="49"/>
      <c r="Q49" s="884" t="s">
        <v>172</v>
      </c>
      <c r="R49" s="885"/>
      <c r="S49" s="885"/>
      <c r="T49" s="350" t="s">
        <v>138</v>
      </c>
      <c r="U49" s="350" t="s">
        <v>139</v>
      </c>
      <c r="V49" s="350" t="s">
        <v>140</v>
      </c>
      <c r="W49" s="350" t="s">
        <v>141</v>
      </c>
      <c r="X49" s="351" t="s">
        <v>142</v>
      </c>
      <c r="Y49" s="886" t="s">
        <v>173</v>
      </c>
      <c r="Z49" s="887"/>
      <c r="AA49" s="887"/>
      <c r="AB49" s="343" t="s">
        <v>138</v>
      </c>
      <c r="AC49" s="343" t="s">
        <v>139</v>
      </c>
      <c r="AD49" s="343" t="s">
        <v>140</v>
      </c>
      <c r="AE49" s="343" t="s">
        <v>141</v>
      </c>
      <c r="AF49" s="343" t="s">
        <v>142</v>
      </c>
      <c r="AG49" s="884" t="s">
        <v>174</v>
      </c>
      <c r="AH49" s="885"/>
      <c r="AI49" s="885"/>
      <c r="AJ49" s="350" t="s">
        <v>138</v>
      </c>
      <c r="AK49" s="350" t="s">
        <v>139</v>
      </c>
      <c r="AL49" s="350" t="s">
        <v>140</v>
      </c>
      <c r="AM49" s="350" t="s">
        <v>141</v>
      </c>
      <c r="AN49" s="351" t="s">
        <v>142</v>
      </c>
      <c r="AO49" s="38"/>
    </row>
    <row r="50" spans="1:43" customHeight="1" ht="16.5">
      <c r="A50" s="156" t="str">
        <f>IF(Registro!J36&lt;&gt;"",Registro!J36,A36)</f>
        <v>0</v>
      </c>
      <c r="B50" s="156" t="str">
        <f>IF(Registro!K36&lt;&gt;"",Registro!K36,B36)</f>
        <v>0</v>
      </c>
      <c r="C50" s="156" t="str">
        <f>IF(Registro!L36&lt;&gt;"",Registro!L36,C36)</f>
        <v>0</v>
      </c>
      <c r="E50" s="187"/>
      <c r="F50" s="189"/>
      <c r="G50" s="187"/>
      <c r="H50" s="187"/>
      <c r="I50" s="308"/>
      <c r="J50" s="269">
        <v>1</v>
      </c>
      <c r="K50" s="321" t="str">
        <f>FIXED(B58,Q42)</f>
        <v>0</v>
      </c>
      <c r="L50" s="342" t="str">
        <f>IF(Registro!I41="","-x-",FIXED(C58,Q42))</f>
        <v>0</v>
      </c>
      <c r="M50" s="270"/>
      <c r="N50" s="190"/>
      <c r="O50" s="48"/>
      <c r="Q50" s="878" t="s">
        <v>150</v>
      </c>
      <c r="R50" s="879"/>
      <c r="S50" s="873"/>
      <c r="T50" s="32" t="str">
        <f>IF(O16="g",SQRT(SUMSQ(Registro!P33:R33)),IF(O16="kg",(SQRT(SUMSQ(Registro!P33:R33))/1000),""))</f>
        <v>0</v>
      </c>
      <c r="U50" s="343">
        <v>2</v>
      </c>
      <c r="V50" s="343">
        <v>1</v>
      </c>
      <c r="W50" s="165" t="str">
        <f>(T50/U50)*V50</f>
        <v>0</v>
      </c>
      <c r="X50" s="352">
        <v>100</v>
      </c>
      <c r="Y50" s="880" t="s">
        <v>150</v>
      </c>
      <c r="Z50" s="879"/>
      <c r="AA50" s="873"/>
      <c r="AB50" s="32" t="str">
        <f>IF($O$16="g",SQRT(SUMSQ(Registro!P34:R34)),IF($O$16="kg",(SQRT(SUMSQ(Registro!P34:R34))/1000),""))</f>
        <v>0</v>
      </c>
      <c r="AC50" s="343">
        <v>2</v>
      </c>
      <c r="AD50" s="343">
        <v>1</v>
      </c>
      <c r="AE50" s="343" t="str">
        <f>(AB50*AD50)/AC50</f>
        <v>0</v>
      </c>
      <c r="AF50" s="343">
        <v>100</v>
      </c>
      <c r="AG50" s="878" t="s">
        <v>150</v>
      </c>
      <c r="AH50" s="879"/>
      <c r="AI50" s="873"/>
      <c r="AJ50" s="32" t="str">
        <f>IF($O$16="g",SQRT(SUMSQ(Registro!P35:R35)),IF($O$16="kg",(SQRT(SUMSQ(Registro!P35:R35))/1000),""))</f>
        <v>0</v>
      </c>
      <c r="AK50" s="343">
        <v>2</v>
      </c>
      <c r="AL50" s="343">
        <v>1</v>
      </c>
      <c r="AM50" s="165" t="str">
        <f>(AJ50*AL50)/AK50</f>
        <v>0</v>
      </c>
      <c r="AN50" s="352">
        <v>100</v>
      </c>
    </row>
    <row r="51" spans="1:43" customHeight="1" ht="16.5" s="141" customFormat="1">
      <c r="A51" s="156" t="str">
        <f>IF(Registro!J37&lt;&gt;"",Registro!J37,A37)</f>
        <v>0</v>
      </c>
      <c r="B51" s="156" t="str">
        <f>IF(Registro!K37&lt;&gt;"",Registro!K37,B37)</f>
        <v>0</v>
      </c>
      <c r="C51" s="156" t="str">
        <f>IF(Registro!L37&lt;&gt;"",Registro!L37,C37)</f>
        <v>0</v>
      </c>
      <c r="E51" s="187"/>
      <c r="F51" s="189"/>
      <c r="G51" s="187"/>
      <c r="H51" s="187"/>
      <c r="I51" s="308"/>
      <c r="J51" s="269">
        <v>2</v>
      </c>
      <c r="K51" s="321" t="str">
        <f>FIXED(B59,Q42)</f>
        <v>0</v>
      </c>
      <c r="L51" s="342" t="str">
        <f>IF(Registro!I42="","-x-",FIXED(C59,Q42))</f>
        <v>0</v>
      </c>
      <c r="M51" s="308"/>
      <c r="N51" s="49"/>
      <c r="O51" s="49"/>
      <c r="P51" s="38"/>
      <c r="Q51" s="871" t="s">
        <v>153</v>
      </c>
      <c r="R51" s="872"/>
      <c r="S51" s="872"/>
      <c r="T51" s="343" t="str">
        <f>$N$16</f>
        <v>0</v>
      </c>
      <c r="U51" s="36" t="str">
        <f>SQRT(12)</f>
        <v>0</v>
      </c>
      <c r="V51" s="343">
        <v>1</v>
      </c>
      <c r="W51" s="165" t="str">
        <f>(T51/U51)*V51</f>
        <v>0</v>
      </c>
      <c r="X51" s="352"/>
      <c r="Y51" s="873" t="s">
        <v>153</v>
      </c>
      <c r="Z51" s="872"/>
      <c r="AA51" s="872"/>
      <c r="AB51" s="343" t="str">
        <f>$N$16</f>
        <v>0</v>
      </c>
      <c r="AC51" s="36" t="str">
        <f>SQRT(12)</f>
        <v>0</v>
      </c>
      <c r="AD51" s="343">
        <v>1</v>
      </c>
      <c r="AE51" s="343" t="str">
        <f>(AB51*AD51)/AC51</f>
        <v>0</v>
      </c>
      <c r="AF51" s="343"/>
      <c r="AG51" s="871" t="s">
        <v>153</v>
      </c>
      <c r="AH51" s="872"/>
      <c r="AI51" s="872"/>
      <c r="AJ51" s="343" t="str">
        <f>$N$16</f>
        <v>0</v>
      </c>
      <c r="AK51" s="36" t="str">
        <f>SQRT(12)</f>
        <v>0</v>
      </c>
      <c r="AL51" s="343">
        <v>1</v>
      </c>
      <c r="AM51" s="165" t="str">
        <f>(AJ51*AL51)/AK51</f>
        <v>0</v>
      </c>
      <c r="AN51" s="352"/>
    </row>
    <row r="52" spans="1:43" customHeight="1" ht="16" s="141" customFormat="1">
      <c r="A52" s="119"/>
      <c r="B52" s="119"/>
      <c r="C52" s="119"/>
      <c r="E52" s="187"/>
      <c r="F52" s="189"/>
      <c r="G52" s="187"/>
      <c r="H52" s="187"/>
      <c r="I52" s="308"/>
      <c r="J52" s="269">
        <v>3</v>
      </c>
      <c r="K52" s="321" t="str">
        <f>FIXED(B60,Q42)</f>
        <v>0</v>
      </c>
      <c r="L52" s="342" t="str">
        <f>IF(Registro!I43="","-x-",FIXED(C60,Q42))</f>
        <v>0</v>
      </c>
      <c r="M52" s="308"/>
      <c r="N52" s="49"/>
      <c r="O52" s="49"/>
      <c r="P52" s="196"/>
      <c r="Q52" s="874" t="s">
        <v>154</v>
      </c>
      <c r="R52" s="875"/>
      <c r="S52" s="876"/>
      <c r="T52" s="343" t="str">
        <f>A14*$B$24/1000000</f>
        <v>0</v>
      </c>
      <c r="U52" s="36" t="str">
        <f>SQRT(3)</f>
        <v>0</v>
      </c>
      <c r="V52" s="343">
        <v>1</v>
      </c>
      <c r="W52" s="165" t="str">
        <f>(T52/U52)*V52</f>
        <v>0</v>
      </c>
      <c r="X52" s="352"/>
      <c r="Y52" s="877" t="s">
        <v>154</v>
      </c>
      <c r="Z52" s="875"/>
      <c r="AA52" s="876"/>
      <c r="AB52" s="343" t="str">
        <f>A15*$B$24/1000000</f>
        <v>0</v>
      </c>
      <c r="AC52" s="36" t="str">
        <f>SQRT(3)</f>
        <v>0</v>
      </c>
      <c r="AD52" s="343">
        <v>1</v>
      </c>
      <c r="AE52" s="343" t="str">
        <f>(AB52*AD52)/AC52</f>
        <v>0</v>
      </c>
      <c r="AF52" s="343"/>
      <c r="AG52" s="874" t="s">
        <v>154</v>
      </c>
      <c r="AH52" s="875"/>
      <c r="AI52" s="876"/>
      <c r="AJ52" s="343" t="str">
        <f>A16*$B$24/1000000</f>
        <v>0</v>
      </c>
      <c r="AK52" s="36" t="str">
        <f>SQRT(3)</f>
        <v>0</v>
      </c>
      <c r="AL52" s="343">
        <v>1</v>
      </c>
      <c r="AM52" s="165" t="str">
        <f>(AJ52*AL52)/AK52</f>
        <v>0</v>
      </c>
      <c r="AN52" s="352"/>
    </row>
    <row r="53" spans="1:43" customHeight="1" ht="12.75" s="141" customFormat="1">
      <c r="A53" s="119"/>
      <c r="B53" s="119"/>
      <c r="C53" s="119"/>
      <c r="D53" s="149"/>
      <c r="E53" s="187"/>
      <c r="F53" s="189"/>
      <c r="G53" s="187"/>
      <c r="H53" s="187"/>
      <c r="I53" s="308"/>
      <c r="J53" s="269">
        <v>4</v>
      </c>
      <c r="K53" s="321" t="str">
        <f>FIXED(B61,Q42)</f>
        <v>0</v>
      </c>
      <c r="L53" s="342" t="str">
        <f>IF(Registro!I44="","-x-",FIXED(C61,Q42))</f>
        <v>0</v>
      </c>
      <c r="M53" s="308"/>
      <c r="N53" s="187"/>
      <c r="O53" s="48"/>
      <c r="P53" s="197"/>
      <c r="Q53" s="878" t="s">
        <v>156</v>
      </c>
      <c r="R53" s="879"/>
      <c r="S53" s="873"/>
      <c r="T53" s="168" t="str">
        <f>W50</f>
        <v>0</v>
      </c>
      <c r="U53" s="36" t="str">
        <f>SQRT(3)</f>
        <v>0</v>
      </c>
      <c r="V53" s="343">
        <v>1</v>
      </c>
      <c r="W53" s="165" t="str">
        <f>(T53/U53)*V53</f>
        <v>0</v>
      </c>
      <c r="X53" s="352"/>
      <c r="Y53" s="880" t="s">
        <v>156</v>
      </c>
      <c r="Z53" s="879"/>
      <c r="AA53" s="873"/>
      <c r="AB53" s="168" t="str">
        <f>AE50</f>
        <v>0</v>
      </c>
      <c r="AC53" s="36" t="str">
        <f>SQRT(3)</f>
        <v>0</v>
      </c>
      <c r="AD53" s="343">
        <v>1</v>
      </c>
      <c r="AE53" s="343" t="str">
        <f>(AB53*AD53)/AC53</f>
        <v>0</v>
      </c>
      <c r="AF53" s="343"/>
      <c r="AG53" s="878" t="s">
        <v>156</v>
      </c>
      <c r="AH53" s="879"/>
      <c r="AI53" s="873"/>
      <c r="AJ53" s="168" t="str">
        <f>AM50</f>
        <v>0</v>
      </c>
      <c r="AK53" s="36" t="str">
        <f>SQRT(3)</f>
        <v>0</v>
      </c>
      <c r="AL53" s="343">
        <v>1</v>
      </c>
      <c r="AM53" s="165" t="str">
        <f>(AJ53*AL53)/AK53</f>
        <v>0</v>
      </c>
      <c r="AN53" s="352"/>
    </row>
    <row r="54" spans="1:43" customHeight="1" ht="16.5" s="149" customFormat="1">
      <c r="A54" s="119"/>
      <c r="B54" s="119"/>
      <c r="C54" s="119"/>
      <c r="E54" s="187"/>
      <c r="F54" s="189"/>
      <c r="G54" s="187"/>
      <c r="H54" s="187"/>
      <c r="I54" s="308"/>
      <c r="J54" s="269">
        <v>5</v>
      </c>
      <c r="K54" s="321" t="str">
        <f>FIXED(B62,Q42)</f>
        <v>0</v>
      </c>
      <c r="L54" s="342" t="str">
        <f>IF(Registro!I45="","-x-",FIXED(C62,Q42))</f>
        <v>0</v>
      </c>
      <c r="M54" s="308"/>
      <c r="N54" s="49"/>
      <c r="O54" s="49"/>
      <c r="P54" s="198"/>
      <c r="Q54" s="871"/>
      <c r="R54" s="872"/>
      <c r="S54" s="872"/>
      <c r="T54" s="343"/>
      <c r="U54" s="36"/>
      <c r="V54" s="343"/>
      <c r="W54" s="165"/>
      <c r="X54" s="352"/>
      <c r="Y54" s="873"/>
      <c r="Z54" s="872"/>
      <c r="AA54" s="872"/>
      <c r="AB54" s="343"/>
      <c r="AC54" s="36"/>
      <c r="AD54" s="343"/>
      <c r="AE54" s="343"/>
      <c r="AF54" s="343"/>
      <c r="AG54" s="871"/>
      <c r="AH54" s="872"/>
      <c r="AI54" s="872"/>
      <c r="AJ54" s="343"/>
      <c r="AK54" s="36"/>
      <c r="AL54" s="343"/>
      <c r="AM54" s="165"/>
      <c r="AN54" s="352"/>
    </row>
    <row r="55" spans="1:43" customHeight="1" ht="13.5" s="141" customFormat="1">
      <c r="A55" s="119"/>
      <c r="B55" s="119"/>
      <c r="C55" s="119"/>
      <c r="D55" s="119"/>
      <c r="E55" s="308"/>
      <c r="F55" s="308"/>
      <c r="G55" s="308"/>
      <c r="H55" s="308"/>
      <c r="I55" s="55"/>
      <c r="J55" s="308"/>
      <c r="K55" s="308"/>
      <c r="L55" s="308"/>
      <c r="M55" s="308"/>
      <c r="N55" s="308"/>
      <c r="O55" s="308"/>
      <c r="P55" s="38"/>
      <c r="Q55" s="881" t="s">
        <v>163</v>
      </c>
      <c r="R55" s="882"/>
      <c r="S55" s="882"/>
      <c r="T55" s="32" t="str">
        <f>(STDEVA($A$47:$C$47))/SQRT(3)</f>
        <v>0</v>
      </c>
      <c r="U55" s="36" t="str">
        <f>SQRT(3)</f>
        <v>0</v>
      </c>
      <c r="V55" s="343" t="str">
        <f>IF($O$16="g",1,0.001)</f>
        <v>0</v>
      </c>
      <c r="W55" s="165" t="str">
        <f>(T55/U55)*V55</f>
        <v>0</v>
      </c>
      <c r="X55" s="353">
        <v>2</v>
      </c>
      <c r="Y55" s="883" t="s">
        <v>163</v>
      </c>
      <c r="Z55" s="882"/>
      <c r="AA55" s="882"/>
      <c r="AB55" s="32" t="str">
        <f>(STDEVA($A$48:$C$48))/SQRT(3)</f>
        <v>0</v>
      </c>
      <c r="AC55" s="171">
        <v>1</v>
      </c>
      <c r="AD55" s="343" t="str">
        <f>IF($O$16="g",1,0.001)</f>
        <v>0</v>
      </c>
      <c r="AE55" s="343" t="str">
        <f>(AB55*AD55)/AC55</f>
        <v>0</v>
      </c>
      <c r="AF55" s="171">
        <v>2</v>
      </c>
      <c r="AG55" s="881" t="s">
        <v>163</v>
      </c>
      <c r="AH55" s="882"/>
      <c r="AI55" s="882"/>
      <c r="AJ55" s="32" t="str">
        <f>(STDEVA($A$49:$C$49))/SQRT(3)</f>
        <v>0</v>
      </c>
      <c r="AK55" s="36">
        <v>1</v>
      </c>
      <c r="AL55" s="343" t="str">
        <f>IF($O$16="g",1,0.001)</f>
        <v>0</v>
      </c>
      <c r="AM55" s="165" t="str">
        <f>(AJ55*AL55)/AK55</f>
        <v>0</v>
      </c>
      <c r="AN55" s="353">
        <v>2</v>
      </c>
    </row>
    <row r="56" spans="1:43" customHeight="1" ht="15.75">
      <c r="A56" s="938" t="s">
        <v>175</v>
      </c>
      <c r="B56" s="939"/>
      <c r="C56" s="940"/>
      <c r="E56" s="364"/>
      <c r="F56" s="364"/>
      <c r="G56" s="364"/>
      <c r="H56" s="364"/>
      <c r="I56" s="55"/>
      <c r="J56" s="364"/>
      <c r="K56" s="364"/>
      <c r="L56" s="364"/>
      <c r="M56" s="364"/>
      <c r="N56" s="364"/>
      <c r="O56" s="364"/>
      <c r="P56" s="167"/>
      <c r="Q56" s="888" t="s">
        <v>166</v>
      </c>
      <c r="R56" s="866"/>
      <c r="S56" s="866"/>
      <c r="T56" s="172"/>
      <c r="U56" s="173"/>
      <c r="V56" s="174"/>
      <c r="W56" s="174" t="str">
        <f>SQRT($W$50^2+$W$51^2+$W$52^2+$W$53^2+$W$55^2)</f>
        <v>0</v>
      </c>
      <c r="X56" s="359" t="str">
        <f>IF(W56^4/((W50^4/X50)+(W55^4/X55))&gt;10000,10000,W56^4/((W50^4/X50)+(W55^4/X55)))</f>
        <v>0</v>
      </c>
      <c r="Y56" s="866" t="s">
        <v>166</v>
      </c>
      <c r="Z56" s="866"/>
      <c r="AA56" s="866"/>
      <c r="AB56" s="172"/>
      <c r="AC56" s="173"/>
      <c r="AD56" s="174"/>
      <c r="AE56" s="174" t="str">
        <f>SQRT($AE$50^2+$AE$51^2+$AE$52^2+$AE$53^2+$AE$55^2)</f>
        <v>0</v>
      </c>
      <c r="AF56" s="175" t="str">
        <f>IF(AE56^4/((AE50^4/AF50)+(AE55^4/AF55))&gt;10000,10000,AE56^4/((AE50^4/AF50)+(AE55^4/AF55)))</f>
        <v>0</v>
      </c>
      <c r="AG56" s="888" t="s">
        <v>166</v>
      </c>
      <c r="AH56" s="866"/>
      <c r="AI56" s="866"/>
      <c r="AJ56" s="172"/>
      <c r="AK56" s="173"/>
      <c r="AL56" s="174"/>
      <c r="AM56" s="174" t="str">
        <f>SQRT($AM$50^2+$AM$51^2+$AM$52^2+$AM$53^2+$AM$55^2)</f>
        <v>0</v>
      </c>
      <c r="AN56" s="359" t="str">
        <f>IF(AM56^4/((AM50^4/AN50)+(AM55^4/AN55))&gt;10000,10000,AM56^4/((AM50^4/AN50)+(AM55^4/AN55)))</f>
        <v>0</v>
      </c>
    </row>
    <row r="57" spans="1:43" customHeight="1" ht="15.75">
      <c r="A57" s="180" t="s">
        <v>80</v>
      </c>
      <c r="B57" s="181" t="s">
        <v>176</v>
      </c>
      <c r="C57" s="182" t="s">
        <v>177</v>
      </c>
      <c r="E57" s="924" t="s">
        <v>83</v>
      </c>
      <c r="F57" s="924"/>
      <c r="G57" s="924"/>
      <c r="H57" s="924"/>
      <c r="I57" s="924"/>
      <c r="J57" s="924"/>
      <c r="K57" s="924"/>
      <c r="L57" s="924"/>
      <c r="M57" s="924"/>
      <c r="N57" s="924"/>
      <c r="O57" s="924"/>
      <c r="P57" s="199"/>
      <c r="Q57" s="867" t="s">
        <v>167</v>
      </c>
      <c r="R57" s="868"/>
      <c r="S57" s="868"/>
      <c r="T57" s="354"/>
      <c r="U57" s="355"/>
      <c r="V57" s="356"/>
      <c r="W57" s="358" t="str">
        <f>W56*IF(X56&gt;100,2,TINV(455/10000,X56))</f>
        <v>0</v>
      </c>
      <c r="X57" s="360"/>
      <c r="Y57" s="866" t="s">
        <v>167</v>
      </c>
      <c r="Z57" s="866"/>
      <c r="AA57" s="866"/>
      <c r="AB57" s="172"/>
      <c r="AC57" s="173"/>
      <c r="AD57" s="174"/>
      <c r="AE57" s="176" t="str">
        <f>AE56*IF(AF56&gt;100,2,TINV(455/10000,AF56))</f>
        <v>0</v>
      </c>
      <c r="AF57" s="177"/>
      <c r="AG57" s="867" t="s">
        <v>167</v>
      </c>
      <c r="AH57" s="868"/>
      <c r="AI57" s="868"/>
      <c r="AJ57" s="354"/>
      <c r="AK57" s="355"/>
      <c r="AL57" s="356"/>
      <c r="AM57" s="358" t="str">
        <f>AM56*IF(AN56&gt;100,2,TINV(455/10000,AN56))</f>
        <v>0</v>
      </c>
      <c r="AN57" s="361"/>
      <c r="AO57" s="344"/>
    </row>
    <row r="58" spans="1:43" customHeight="1" ht="15.75">
      <c r="A58" s="184">
        <v>1</v>
      </c>
      <c r="B58" s="185" t="str">
        <f>Registro!G41</f>
        <v>0</v>
      </c>
      <c r="C58" s="253" t="str">
        <f>IF(Registro!I41&lt;&gt;"",Registro!I41,B58)</f>
        <v>0</v>
      </c>
      <c r="E58" s="932" t="s">
        <v>178</v>
      </c>
      <c r="F58" s="932"/>
      <c r="G58" s="932"/>
      <c r="H58" s="932"/>
      <c r="I58" s="932"/>
      <c r="J58" s="932"/>
      <c r="K58" s="932"/>
      <c r="L58" s="932"/>
      <c r="M58" s="932"/>
      <c r="N58" s="932"/>
      <c r="O58" s="932"/>
      <c r="P58" s="199"/>
      <c r="Q58" s="869"/>
      <c r="R58" s="869"/>
      <c r="S58" s="869"/>
      <c r="T58" s="48"/>
      <c r="U58" s="178"/>
      <c r="V58" s="346" t="s">
        <v>168</v>
      </c>
      <c r="W58" s="357" t="str">
        <f>W57/W56</f>
        <v>0</v>
      </c>
      <c r="X58" s="178"/>
      <c r="Y58" s="869"/>
      <c r="Z58" s="869"/>
      <c r="AA58" s="869"/>
      <c r="AB58" s="48"/>
      <c r="AC58" s="178"/>
      <c r="AD58" s="346" t="s">
        <v>168</v>
      </c>
      <c r="AE58" s="179" t="str">
        <f>AE57/AE56</f>
        <v>0</v>
      </c>
      <c r="AF58" s="178"/>
      <c r="AG58" s="869"/>
      <c r="AH58" s="869"/>
      <c r="AI58" s="869"/>
      <c r="AJ58" s="48"/>
      <c r="AK58" s="178"/>
      <c r="AL58" s="346" t="s">
        <v>168</v>
      </c>
      <c r="AM58" s="357" t="str">
        <f>AM57/AM56</f>
        <v>0</v>
      </c>
      <c r="AN58" s="178"/>
    </row>
    <row r="59" spans="1:43" customHeight="1" ht="36.75">
      <c r="A59" s="184">
        <v>2</v>
      </c>
      <c r="B59" s="185" t="str">
        <f>Registro!G42</f>
        <v>0</v>
      </c>
      <c r="C59" s="253" t="str">
        <f>IF(Registro!I42&lt;&gt;"",Registro!I42,B59)</f>
        <v>0</v>
      </c>
      <c r="E59" s="934" t="s">
        <v>179</v>
      </c>
      <c r="F59" s="935"/>
      <c r="G59" s="935"/>
      <c r="H59" s="935"/>
      <c r="I59" s="935"/>
      <c r="J59" s="935"/>
      <c r="K59" s="935"/>
      <c r="L59" s="935"/>
      <c r="M59" s="935"/>
      <c r="N59" s="935"/>
      <c r="O59" s="935"/>
      <c r="P59" s="199"/>
      <c r="S59" s="194"/>
      <c r="T59" s="195"/>
      <c r="U59" s="195"/>
      <c r="V59" s="195"/>
      <c r="W59" s="38"/>
      <c r="Y59" s="884" t="s">
        <v>180</v>
      </c>
      <c r="Z59" s="885"/>
      <c r="AA59" s="885"/>
      <c r="AB59" s="350" t="s">
        <v>138</v>
      </c>
      <c r="AC59" s="350" t="s">
        <v>139</v>
      </c>
      <c r="AD59" s="350" t="s">
        <v>140</v>
      </c>
      <c r="AE59" s="350" t="s">
        <v>141</v>
      </c>
      <c r="AF59" s="351" t="s">
        <v>142</v>
      </c>
      <c r="AG59" s="886" t="s">
        <v>181</v>
      </c>
      <c r="AH59" s="887"/>
      <c r="AI59" s="887"/>
      <c r="AJ59" s="343" t="s">
        <v>138</v>
      </c>
      <c r="AK59" s="343" t="s">
        <v>139</v>
      </c>
      <c r="AL59" s="343" t="s">
        <v>140</v>
      </c>
      <c r="AM59" s="343" t="s">
        <v>141</v>
      </c>
      <c r="AN59" s="343" t="s">
        <v>142</v>
      </c>
    </row>
    <row r="60" spans="1:43" customHeight="1" ht="15.75">
      <c r="A60" s="184">
        <v>3</v>
      </c>
      <c r="B60" s="185" t="str">
        <f>Registro!G43</f>
        <v>0</v>
      </c>
      <c r="C60" s="253" t="str">
        <f>IF(Registro!I43&lt;&gt;"",Registro!I43,B60)</f>
        <v>0</v>
      </c>
      <c r="E60" s="364"/>
      <c r="F60" s="364"/>
      <c r="G60" s="364"/>
      <c r="H60" s="364"/>
      <c r="I60" s="55"/>
      <c r="J60" s="364"/>
      <c r="K60" s="364"/>
      <c r="L60" s="364"/>
      <c r="M60" s="364"/>
      <c r="N60" s="364"/>
      <c r="O60" s="364"/>
      <c r="P60" s="197"/>
      <c r="S60" s="194"/>
      <c r="T60" s="195"/>
      <c r="U60" s="195"/>
      <c r="V60" s="195"/>
      <c r="W60" s="38"/>
      <c r="Y60" s="878" t="s">
        <v>150</v>
      </c>
      <c r="Z60" s="879"/>
      <c r="AA60" s="873"/>
      <c r="AB60" s="32" t="str">
        <f>IF($O$16="g",SQRT(SUMSQ(Registro!P36:R36)),IF($O$16="kg",(SQRT(SUMSQ(Registro!P36:R36))/1000),""))</f>
        <v>0</v>
      </c>
      <c r="AC60" s="343">
        <v>2</v>
      </c>
      <c r="AD60" s="343">
        <v>1</v>
      </c>
      <c r="AE60" s="165" t="str">
        <f>(AB60*AD60)/AC60</f>
        <v>0</v>
      </c>
      <c r="AF60" s="352">
        <v>100</v>
      </c>
      <c r="AG60" s="880" t="s">
        <v>150</v>
      </c>
      <c r="AH60" s="879"/>
      <c r="AI60" s="873"/>
      <c r="AJ60" s="32" t="str">
        <f>IF($O$16="g",SQRT(SUMSQ(Registro!P37:R37)),IF($O$16="kg",(SQRT(SUMSQ(Registro!P37:R37))/1000),""))</f>
        <v>0</v>
      </c>
      <c r="AK60" s="343">
        <v>2</v>
      </c>
      <c r="AL60" s="343">
        <v>1</v>
      </c>
      <c r="AM60" s="343" t="str">
        <f>(AJ60*AL60)/AK60</f>
        <v>0</v>
      </c>
      <c r="AN60" s="343">
        <v>100</v>
      </c>
    </row>
    <row r="61" spans="1:43" customHeight="1" ht="15.75">
      <c r="A61" s="184">
        <v>4</v>
      </c>
      <c r="B61" s="185" t="str">
        <f>Registro!G44</f>
        <v>0</v>
      </c>
      <c r="C61" s="253" t="str">
        <f>IF(Registro!I44&lt;&gt;"",Registro!I44,B61)</f>
        <v>0</v>
      </c>
      <c r="E61" s="924" t="s">
        <v>94</v>
      </c>
      <c r="F61" s="925"/>
      <c r="G61" s="925"/>
      <c r="H61" s="925"/>
      <c r="I61" s="925"/>
      <c r="J61" s="925"/>
      <c r="K61" s="925"/>
      <c r="L61" s="925"/>
      <c r="M61" s="925"/>
      <c r="N61" s="925"/>
      <c r="O61" s="925"/>
      <c r="P61" s="14"/>
      <c r="S61" s="194"/>
      <c r="T61" s="195"/>
      <c r="U61" s="195"/>
      <c r="V61" s="195"/>
      <c r="W61" s="38"/>
      <c r="Y61" s="871" t="s">
        <v>153</v>
      </c>
      <c r="Z61" s="872"/>
      <c r="AA61" s="872"/>
      <c r="AB61" s="343" t="str">
        <f>$N$16</f>
        <v>0</v>
      </c>
      <c r="AC61" s="36" t="str">
        <f>SQRT(12)</f>
        <v>0</v>
      </c>
      <c r="AD61" s="343">
        <v>1</v>
      </c>
      <c r="AE61" s="165" t="str">
        <f>(AB61*AD61)/AC61</f>
        <v>0</v>
      </c>
      <c r="AF61" s="352"/>
      <c r="AG61" s="873" t="s">
        <v>153</v>
      </c>
      <c r="AH61" s="872"/>
      <c r="AI61" s="872"/>
      <c r="AJ61" s="343" t="str">
        <f>$N$16</f>
        <v>0</v>
      </c>
      <c r="AK61" s="36" t="str">
        <f>SQRT(12)</f>
        <v>0</v>
      </c>
      <c r="AL61" s="343">
        <v>1</v>
      </c>
      <c r="AM61" s="343" t="str">
        <f>(AJ61*AL61)/AK61</f>
        <v>0</v>
      </c>
      <c r="AN61" s="343"/>
    </row>
    <row r="62" spans="1:43" customHeight="1" ht="13">
      <c r="A62" s="192">
        <v>5</v>
      </c>
      <c r="B62" s="254" t="str">
        <f>Registro!G45</f>
        <v>0</v>
      </c>
      <c r="C62" s="255" t="str">
        <f>IF(Registro!I45&lt;&gt;"",Registro!I45,B62)</f>
        <v>0</v>
      </c>
      <c r="E62" s="899" t="s">
        <v>182</v>
      </c>
      <c r="F62" s="931"/>
      <c r="G62" s="931"/>
      <c r="H62" s="931"/>
      <c r="I62" s="931"/>
      <c r="J62" s="931"/>
      <c r="K62" s="931"/>
      <c r="L62" s="931"/>
      <c r="M62" s="931"/>
      <c r="N62" s="931"/>
      <c r="O62" s="931"/>
      <c r="P62" s="14"/>
      <c r="S62" s="194"/>
      <c r="T62" s="195"/>
      <c r="U62" s="195"/>
      <c r="V62" s="195"/>
      <c r="W62" s="38"/>
      <c r="Y62" s="874" t="s">
        <v>154</v>
      </c>
      <c r="Z62" s="875"/>
      <c r="AA62" s="876"/>
      <c r="AB62" s="343" t="str">
        <f>A17*$B$24/1000000</f>
        <v>0</v>
      </c>
      <c r="AC62" s="36" t="str">
        <f>SQRT(3)</f>
        <v>0</v>
      </c>
      <c r="AD62" s="343">
        <v>1</v>
      </c>
      <c r="AE62" s="165" t="str">
        <f>(AB62*AD62)/AC62</f>
        <v>0</v>
      </c>
      <c r="AF62" s="352"/>
      <c r="AG62" s="877" t="s">
        <v>154</v>
      </c>
      <c r="AH62" s="875"/>
      <c r="AI62" s="876"/>
      <c r="AJ62" s="343" t="str">
        <f>A18*$B$24/1000000</f>
        <v>0</v>
      </c>
      <c r="AK62" s="36" t="str">
        <f>SQRT(3)</f>
        <v>0</v>
      </c>
      <c r="AL62" s="343">
        <v>1</v>
      </c>
      <c r="AM62" s="343" t="str">
        <f>(AJ62*AL62)/AK62</f>
        <v>0</v>
      </c>
      <c r="AN62" s="343"/>
    </row>
    <row r="63" spans="1:43">
      <c r="E63" s="899" t="s">
        <v>183</v>
      </c>
      <c r="F63" s="931"/>
      <c r="G63" s="931"/>
      <c r="H63" s="931"/>
      <c r="I63" s="931"/>
      <c r="J63" s="931"/>
      <c r="K63" s="931"/>
      <c r="L63" s="931"/>
      <c r="M63" s="931"/>
      <c r="N63" s="931"/>
      <c r="O63" s="931"/>
      <c r="P63" s="14"/>
      <c r="S63" s="194"/>
      <c r="T63" s="195"/>
      <c r="U63" s="195"/>
      <c r="V63" s="195"/>
      <c r="W63" s="38"/>
      <c r="Y63" s="878" t="s">
        <v>156</v>
      </c>
      <c r="Z63" s="879"/>
      <c r="AA63" s="873"/>
      <c r="AB63" s="168" t="str">
        <f>AE60</f>
        <v>0</v>
      </c>
      <c r="AC63" s="36" t="str">
        <f>SQRT(3)</f>
        <v>0</v>
      </c>
      <c r="AD63" s="343">
        <v>1</v>
      </c>
      <c r="AE63" s="165" t="str">
        <f>(AB63*AD63)/AC63</f>
        <v>0</v>
      </c>
      <c r="AF63" s="352"/>
      <c r="AG63" s="880" t="s">
        <v>156</v>
      </c>
      <c r="AH63" s="879"/>
      <c r="AI63" s="873"/>
      <c r="AJ63" s="32" t="str">
        <f>AM60</f>
        <v>0</v>
      </c>
      <c r="AK63" s="36" t="str">
        <f>SQRT(3)</f>
        <v>0</v>
      </c>
      <c r="AL63" s="343">
        <v>1</v>
      </c>
      <c r="AM63" s="168" t="str">
        <f>(AJ63*AL63)/AK63</f>
        <v>0</v>
      </c>
      <c r="AN63" s="343"/>
    </row>
    <row r="64" spans="1:43">
      <c r="E64" s="899" t="s">
        <v>184</v>
      </c>
      <c r="F64" s="931"/>
      <c r="G64" s="931"/>
      <c r="H64" s="931"/>
      <c r="I64" s="931"/>
      <c r="J64" s="931"/>
      <c r="K64" s="931"/>
      <c r="L64" s="931"/>
      <c r="M64" s="931"/>
      <c r="N64" s="931"/>
      <c r="O64" s="931"/>
      <c r="P64" s="200"/>
      <c r="S64" s="194"/>
      <c r="T64" s="195"/>
      <c r="U64" s="195"/>
      <c r="V64" s="195"/>
      <c r="W64" s="38"/>
      <c r="Y64" s="871"/>
      <c r="Z64" s="872"/>
      <c r="AA64" s="872"/>
      <c r="AB64" s="343"/>
      <c r="AC64" s="36"/>
      <c r="AD64" s="343"/>
      <c r="AE64" s="165"/>
      <c r="AF64" s="352"/>
      <c r="AG64" s="873"/>
      <c r="AH64" s="872"/>
      <c r="AI64" s="872"/>
      <c r="AJ64" s="343"/>
      <c r="AK64" s="36"/>
      <c r="AL64" s="343"/>
      <c r="AM64" s="343"/>
      <c r="AN64" s="343"/>
    </row>
    <row r="65" spans="1:43">
      <c r="E65" s="905" t="s">
        <v>185</v>
      </c>
      <c r="F65" s="906"/>
      <c r="G65" s="906"/>
      <c r="H65" s="906"/>
      <c r="I65" s="906"/>
      <c r="J65" s="906"/>
      <c r="K65" s="906"/>
      <c r="L65" s="906"/>
      <c r="M65" s="906"/>
      <c r="N65" s="906"/>
      <c r="O65" s="906"/>
      <c r="P65" s="200"/>
      <c r="S65" s="194"/>
      <c r="T65" s="195"/>
      <c r="U65" s="195"/>
      <c r="V65" s="195"/>
      <c r="W65" s="38"/>
      <c r="Y65" s="881" t="s">
        <v>163</v>
      </c>
      <c r="Z65" s="882"/>
      <c r="AA65" s="882"/>
      <c r="AB65" s="32" t="str">
        <f>(STDEVA($A$50:$C$50))/SQRT(3)</f>
        <v>0</v>
      </c>
      <c r="AC65" s="36">
        <v>1</v>
      </c>
      <c r="AD65" s="343" t="str">
        <f>IF($O$16="g",1,0.001)</f>
        <v>0</v>
      </c>
      <c r="AE65" s="165" t="str">
        <f>(AB65*AD65)/AC65</f>
        <v>0</v>
      </c>
      <c r="AF65" s="353">
        <v>2</v>
      </c>
      <c r="AG65" s="883" t="s">
        <v>163</v>
      </c>
      <c r="AH65" s="882"/>
      <c r="AI65" s="882"/>
      <c r="AJ65" s="32" t="str">
        <f>(STDEVA($A$51:$C$51))/SQRT(3)</f>
        <v>0</v>
      </c>
      <c r="AK65" s="171">
        <v>1</v>
      </c>
      <c r="AL65" s="343" t="str">
        <f>IF($O$16="g",1,0.001)</f>
        <v>0</v>
      </c>
      <c r="AM65" s="165" t="str">
        <f>(AJ65*AL65)/AK65</f>
        <v>0</v>
      </c>
      <c r="AN65" s="171">
        <v>2</v>
      </c>
    </row>
    <row r="66" spans="1:43" customHeight="1" ht="13">
      <c r="A66" s="141"/>
      <c r="B66" s="141"/>
      <c r="C66" s="141"/>
      <c r="E66" s="309" t="s">
        <v>186</v>
      </c>
      <c r="F66" s="309"/>
      <c r="G66" s="309"/>
      <c r="H66" s="309"/>
      <c r="I66" s="309"/>
      <c r="J66" s="309"/>
      <c r="K66" s="309"/>
      <c r="L66" s="309"/>
      <c r="M66" s="309"/>
      <c r="N66" s="309"/>
      <c r="O66" s="309"/>
      <c r="P66" s="200"/>
      <c r="S66" s="194"/>
      <c r="T66" s="195"/>
      <c r="U66" s="195"/>
      <c r="V66" s="195"/>
      <c r="W66" s="38"/>
      <c r="Y66" s="888" t="s">
        <v>166</v>
      </c>
      <c r="Z66" s="866"/>
      <c r="AA66" s="866"/>
      <c r="AB66" s="172"/>
      <c r="AC66" s="173"/>
      <c r="AD66" s="174"/>
      <c r="AE66" s="174" t="str">
        <f>SQRT($AE$60^2+$AE$61^2+$AE$62^2+$AE$63^2+$AE$65^2)</f>
        <v>0</v>
      </c>
      <c r="AF66" s="359" t="str">
        <f>IF(AE66^4/((AE60^4/AF60)+(AE65^4/AF65))&gt;10000,10000,AE66^4/((AE60^4/AF60)+(AE65^4/AF65)))</f>
        <v>0</v>
      </c>
      <c r="AG66" s="866" t="s">
        <v>166</v>
      </c>
      <c r="AH66" s="866"/>
      <c r="AI66" s="866"/>
      <c r="AJ66" s="172"/>
      <c r="AK66" s="173"/>
      <c r="AL66" s="174"/>
      <c r="AM66" s="174" t="str">
        <f>SQRT($AM$60^2+$AM$61^2+$AM$62^2+$AM$63^2+$AM$65^2)</f>
        <v>0</v>
      </c>
      <c r="AN66" s="191" t="str">
        <f>IF(AM66^4/((AM60^4/AN60)+(AM65^4/AN65))&gt;10000,10000,AM66^4/((AM60^4/AN60)+(AM65^4/AN65)))</f>
        <v>0</v>
      </c>
    </row>
    <row r="67" spans="1:43" customHeight="1" ht="13.5">
      <c r="A67" s="141"/>
      <c r="B67" s="141"/>
      <c r="C67" s="141"/>
      <c r="E67" s="309" t="s">
        <v>187</v>
      </c>
      <c r="F67" s="309"/>
      <c r="G67" s="309"/>
      <c r="H67" s="309"/>
      <c r="I67" s="309"/>
      <c r="J67" s="309"/>
      <c r="K67" s="309"/>
      <c r="L67" s="309"/>
      <c r="M67" s="309"/>
      <c r="N67" s="309"/>
      <c r="O67" s="309"/>
      <c r="P67" s="39"/>
      <c r="S67" s="38"/>
      <c r="T67" s="38"/>
      <c r="U67" s="38"/>
      <c r="V67" s="38"/>
      <c r="W67" s="38"/>
      <c r="Y67" s="867" t="s">
        <v>167</v>
      </c>
      <c r="Z67" s="868"/>
      <c r="AA67" s="868"/>
      <c r="AB67" s="354"/>
      <c r="AC67" s="355"/>
      <c r="AD67" s="356"/>
      <c r="AE67" s="358" t="str">
        <f>AE66*IF(AF66&gt;100,2,TINV(455/10000,AF66))</f>
        <v>0</v>
      </c>
      <c r="AF67" s="360"/>
      <c r="AG67" s="866" t="s">
        <v>167</v>
      </c>
      <c r="AH67" s="866"/>
      <c r="AI67" s="866"/>
      <c r="AJ67" s="172"/>
      <c r="AK67" s="173"/>
      <c r="AL67" s="174"/>
      <c r="AM67" s="176" t="str">
        <f>AM66*IF(AN66&gt;100,2,TINV(455/10000,AN66))</f>
        <v>0</v>
      </c>
      <c r="AN67" s="177"/>
    </row>
    <row r="68" spans="1:43" customHeight="1" ht="13.5">
      <c r="A68" s="141"/>
      <c r="B68" s="141"/>
      <c r="C68" s="141"/>
      <c r="E68" s="899" t="str">
        <f>IF(Registro!B64&lt;&gt;"",CONCATENATE("7. ",Registro!B64),"")</f>
        <v>0</v>
      </c>
      <c r="F68" s="899"/>
      <c r="G68" s="899"/>
      <c r="H68" s="899"/>
      <c r="I68" s="899"/>
      <c r="J68" s="899"/>
      <c r="K68" s="899"/>
      <c r="L68" s="899"/>
      <c r="M68" s="899"/>
      <c r="N68" s="899"/>
      <c r="O68" s="899"/>
      <c r="P68" s="39"/>
      <c r="Y68" s="869"/>
      <c r="Z68" s="869"/>
      <c r="AA68" s="869"/>
      <c r="AB68" s="48"/>
      <c r="AC68" s="178"/>
      <c r="AD68" s="346" t="s">
        <v>168</v>
      </c>
      <c r="AE68" s="357" t="str">
        <f>AE67/AE66</f>
        <v>0</v>
      </c>
      <c r="AF68" s="178"/>
      <c r="AG68" s="869"/>
      <c r="AH68" s="869"/>
      <c r="AI68" s="869"/>
      <c r="AJ68" s="48"/>
      <c r="AK68" s="178"/>
      <c r="AL68" s="346" t="s">
        <v>168</v>
      </c>
      <c r="AM68" s="179" t="str">
        <f>AM67/AM66</f>
        <v>0</v>
      </c>
      <c r="AN68" s="178"/>
    </row>
    <row r="69" spans="1:43" customHeight="1" ht="13">
      <c r="A69" s="149"/>
      <c r="B69" s="149"/>
      <c r="C69" s="149"/>
      <c r="E69" s="899" t="str">
        <f>IF(Registro!B65&lt;&gt;"",CONCATENATE("8. ",Registro!B65),"")</f>
        <v>0</v>
      </c>
      <c r="F69" s="899"/>
      <c r="G69" s="899"/>
      <c r="H69" s="899"/>
      <c r="I69" s="899"/>
      <c r="J69" s="899"/>
      <c r="K69" s="899"/>
      <c r="L69" s="899"/>
      <c r="M69" s="899"/>
      <c r="N69" s="899"/>
      <c r="O69" s="899"/>
      <c r="P69" s="39"/>
    </row>
    <row r="70" spans="1:43" customHeight="1" ht="7.5">
      <c r="A70" s="141"/>
      <c r="B70" s="141"/>
      <c r="C70" s="141"/>
      <c r="E70" s="899" t="str">
        <f>IF(Registro!B66&lt;&gt;"",CONCATENATE("9. ",Registro!B66),"")</f>
        <v>0</v>
      </c>
      <c r="F70" s="899"/>
      <c r="G70" s="899"/>
      <c r="H70" s="899"/>
      <c r="I70" s="899"/>
      <c r="J70" s="899"/>
      <c r="K70" s="899"/>
      <c r="L70" s="899"/>
      <c r="M70" s="899"/>
      <c r="N70" s="899"/>
      <c r="O70" s="899"/>
      <c r="P70" s="39"/>
    </row>
    <row r="71" spans="1:43" customHeight="1" ht="5.25">
      <c r="E71" s="899" t="str">
        <f>IF(Registro!B67&lt;&gt;"",CONCATENATE("10. ",Registro!B67),"")</f>
        <v>0</v>
      </c>
      <c r="F71" s="899"/>
      <c r="G71" s="899"/>
      <c r="H71" s="899"/>
      <c r="I71" s="899"/>
      <c r="J71" s="899"/>
      <c r="K71" s="899"/>
      <c r="L71" s="899"/>
      <c r="M71" s="899"/>
      <c r="N71" s="899"/>
      <c r="O71" s="899"/>
      <c r="P71" s="39"/>
    </row>
    <row r="72" spans="1:43" customHeight="1" ht="13">
      <c r="E72" s="918"/>
      <c r="F72" s="928"/>
      <c r="G72" s="928"/>
      <c r="H72" s="928"/>
      <c r="I72" s="928"/>
      <c r="J72" s="918"/>
      <c r="K72" s="38"/>
      <c r="L72" s="38"/>
      <c r="M72" s="38"/>
      <c r="N72" s="38"/>
      <c r="O72" s="769" t="str">
        <f>Registro!L70</f>
        <v>0</v>
      </c>
      <c r="P72" s="39"/>
      <c r="R72" s="263" t="s">
        <v>188</v>
      </c>
    </row>
    <row r="73" spans="1:43" customHeight="1" ht="12">
      <c r="E73" s="918"/>
      <c r="F73" s="928"/>
      <c r="G73" s="928"/>
      <c r="H73" s="928"/>
      <c r="I73" s="928"/>
      <c r="J73" s="918"/>
      <c r="K73" s="38"/>
      <c r="L73" s="930"/>
      <c r="M73" s="930"/>
      <c r="N73" s="930"/>
      <c r="O73" s="769"/>
      <c r="P73" s="39"/>
    </row>
    <row r="74" spans="1:43" customHeight="1" ht="11.25">
      <c r="E74" s="918"/>
      <c r="F74" s="929"/>
      <c r="G74" s="929"/>
      <c r="H74" s="929"/>
      <c r="I74" s="929"/>
      <c r="J74" s="918"/>
      <c r="K74" s="38"/>
      <c r="L74" s="929" t="s">
        <v>189</v>
      </c>
      <c r="M74" s="929"/>
      <c r="N74" s="929"/>
      <c r="O74" s="769"/>
      <c r="P74" s="201"/>
    </row>
    <row r="75" spans="1:43" customHeight="1" ht="13.5">
      <c r="E75" s="918"/>
      <c r="F75" s="929"/>
      <c r="G75" s="929"/>
      <c r="H75" s="929"/>
      <c r="I75" s="929"/>
      <c r="J75" s="918"/>
      <c r="K75" s="202"/>
      <c r="L75" s="202"/>
      <c r="M75" s="202"/>
      <c r="N75" s="202"/>
      <c r="O75" s="769"/>
    </row>
    <row r="76" spans="1:43" customHeight="1" ht="16.5">
      <c r="E76" s="927" t="s">
        <v>190</v>
      </c>
      <c r="F76" s="927"/>
      <c r="G76" s="927"/>
      <c r="H76" s="927"/>
      <c r="I76" s="927"/>
      <c r="J76" s="927"/>
      <c r="K76" s="927"/>
      <c r="L76" s="927"/>
      <c r="M76" s="927"/>
      <c r="N76" s="927"/>
      <c r="O76" s="927"/>
    </row>
    <row r="77" spans="1:43" customHeight="1" ht="27">
      <c r="E77" s="937" t="s">
        <v>191</v>
      </c>
      <c r="F77" s="937"/>
      <c r="G77" s="937"/>
      <c r="H77" s="937"/>
      <c r="I77" s="937"/>
      <c r="J77" s="937"/>
      <c r="K77" s="937"/>
      <c r="L77" s="937"/>
      <c r="M77" s="937"/>
      <c r="N77" s="937"/>
      <c r="O77" s="937"/>
    </row>
    <row r="79" spans="1:43">
      <c r="E79" s="119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22:I22"/>
    <mergeCell ref="E23:I23"/>
    <mergeCell ref="E24:I24"/>
    <mergeCell ref="E25:I25"/>
    <mergeCell ref="M20:O20"/>
    <mergeCell ref="M21:O21"/>
    <mergeCell ref="M22:O22"/>
    <mergeCell ref="M23:O23"/>
    <mergeCell ref="M24:O24"/>
    <mergeCell ref="M25:O25"/>
    <mergeCell ref="K21:L21"/>
    <mergeCell ref="K22:L22"/>
    <mergeCell ref="K23:L23"/>
    <mergeCell ref="K24:L24"/>
    <mergeCell ref="K25:L25"/>
    <mergeCell ref="E77:O77"/>
    <mergeCell ref="A56:C56"/>
    <mergeCell ref="M15:N15"/>
    <mergeCell ref="A6:B6"/>
    <mergeCell ref="A40:C40"/>
    <mergeCell ref="E9:F9"/>
    <mergeCell ref="E11:F11"/>
    <mergeCell ref="E8:F8"/>
    <mergeCell ref="F17:H17"/>
    <mergeCell ref="A26:C26"/>
    <mergeCell ref="A7:B7"/>
    <mergeCell ref="F15:H15"/>
    <mergeCell ref="C9:C18"/>
    <mergeCell ref="K34:L34"/>
    <mergeCell ref="I34:J34"/>
    <mergeCell ref="E34:G34"/>
    <mergeCell ref="E35:F35"/>
    <mergeCell ref="E7:F7"/>
    <mergeCell ref="E10:F10"/>
    <mergeCell ref="G11:I11"/>
    <mergeCell ref="F14:J14"/>
    <mergeCell ref="F26:H26"/>
    <mergeCell ref="F27:H27"/>
    <mergeCell ref="E21:I21"/>
    <mergeCell ref="E76:O76"/>
    <mergeCell ref="E72:E75"/>
    <mergeCell ref="F72:I73"/>
    <mergeCell ref="J72:J75"/>
    <mergeCell ref="O72:O75"/>
    <mergeCell ref="F74:I75"/>
    <mergeCell ref="L74:N74"/>
    <mergeCell ref="L73:N73"/>
    <mergeCell ref="Y38:AA38"/>
    <mergeCell ref="Y40:AA40"/>
    <mergeCell ref="Y39:AA39"/>
    <mergeCell ref="E64:O64"/>
    <mergeCell ref="E63:O63"/>
    <mergeCell ref="E58:O58"/>
    <mergeCell ref="E48:K48"/>
    <mergeCell ref="E57:O57"/>
    <mergeCell ref="E62:O62"/>
    <mergeCell ref="E59:O59"/>
    <mergeCell ref="Y48:AA48"/>
    <mergeCell ref="Y49:AA49"/>
    <mergeCell ref="Y50:AA50"/>
    <mergeCell ref="L48:O48"/>
    <mergeCell ref="Y66:AA66"/>
    <mergeCell ref="Y60:AA60"/>
    <mergeCell ref="AO17:AP17"/>
    <mergeCell ref="E61:O61"/>
    <mergeCell ref="Q33:S33"/>
    <mergeCell ref="Q36:S36"/>
    <mergeCell ref="Q37:S37"/>
    <mergeCell ref="AG30:AI30"/>
    <mergeCell ref="AG29:AI29"/>
    <mergeCell ref="Y29:AA29"/>
    <mergeCell ref="Y30:AA30"/>
    <mergeCell ref="N17:O17"/>
    <mergeCell ref="Y35:AA35"/>
    <mergeCell ref="E19:O19"/>
    <mergeCell ref="Y31:AA31"/>
    <mergeCell ref="Y32:AA32"/>
    <mergeCell ref="AG48:AI48"/>
    <mergeCell ref="AG34:AI34"/>
    <mergeCell ref="AG35:AI35"/>
    <mergeCell ref="AG39:AI39"/>
    <mergeCell ref="AG36:AI36"/>
    <mergeCell ref="AG37:AI37"/>
    <mergeCell ref="AG38:AI38"/>
    <mergeCell ref="AG40:AI40"/>
    <mergeCell ref="AG41:AI41"/>
    <mergeCell ref="Y42:AA42"/>
    <mergeCell ref="E2:N2"/>
    <mergeCell ref="E4:I4"/>
    <mergeCell ref="F5:L5"/>
    <mergeCell ref="K4:L4"/>
    <mergeCell ref="N14:O14"/>
    <mergeCell ref="O1:O5"/>
    <mergeCell ref="N10:O10"/>
    <mergeCell ref="K6:N6"/>
    <mergeCell ref="N7:O7"/>
    <mergeCell ref="E13:O13"/>
    <mergeCell ref="G7:L7"/>
    <mergeCell ref="N8:O8"/>
    <mergeCell ref="N9:O9"/>
    <mergeCell ref="G8:L8"/>
    <mergeCell ref="G10:L10"/>
    <mergeCell ref="G9:L9"/>
    <mergeCell ref="S4:X4"/>
    <mergeCell ref="Q32:S32"/>
    <mergeCell ref="Q38:S38"/>
    <mergeCell ref="Q39:S39"/>
    <mergeCell ref="R14:R17"/>
    <mergeCell ref="E29:O29"/>
    <mergeCell ref="E71:O71"/>
    <mergeCell ref="E69:O69"/>
    <mergeCell ref="S5:X5"/>
    <mergeCell ref="Q30:S30"/>
    <mergeCell ref="Q31:S31"/>
    <mergeCell ref="E33:O33"/>
    <mergeCell ref="E16:F16"/>
    <mergeCell ref="Q41:R41"/>
    <mergeCell ref="Q34:S34"/>
    <mergeCell ref="Q35:S35"/>
    <mergeCell ref="E70:O70"/>
    <mergeCell ref="J15:K15"/>
    <mergeCell ref="E68:O68"/>
    <mergeCell ref="Q49:S49"/>
    <mergeCell ref="Q51:S51"/>
    <mergeCell ref="E65:O65"/>
    <mergeCell ref="Q50:S50"/>
    <mergeCell ref="Q29:S29"/>
    <mergeCell ref="J17:L17"/>
    <mergeCell ref="R45:W45"/>
    <mergeCell ref="J20:K20"/>
    <mergeCell ref="AG45:AI45"/>
    <mergeCell ref="AG43:AI43"/>
    <mergeCell ref="AG44:AI44"/>
    <mergeCell ref="Y47:AA47"/>
    <mergeCell ref="AG31:AI31"/>
    <mergeCell ref="AG33:AI33"/>
    <mergeCell ref="AG32:AI32"/>
    <mergeCell ref="Y33:AA33"/>
    <mergeCell ref="Y46:AA46"/>
    <mergeCell ref="Y37:AA37"/>
    <mergeCell ref="Y44:AA44"/>
    <mergeCell ref="Y43:AA43"/>
    <mergeCell ref="Y41:AA41"/>
    <mergeCell ref="AG47:AI47"/>
    <mergeCell ref="Y36:AA36"/>
    <mergeCell ref="AG42:AI42"/>
    <mergeCell ref="Y34:AA34"/>
    <mergeCell ref="Y45:AA45"/>
    <mergeCell ref="AG46:AI46"/>
    <mergeCell ref="AG51:AI51"/>
    <mergeCell ref="Q52:S52"/>
    <mergeCell ref="Y52:AA52"/>
    <mergeCell ref="AG52:AI52"/>
    <mergeCell ref="Y51:AA51"/>
    <mergeCell ref="AG49:AI49"/>
    <mergeCell ref="AG50:AI50"/>
    <mergeCell ref="Q53:S53"/>
    <mergeCell ref="Y53:AA53"/>
    <mergeCell ref="AG53:AI53"/>
    <mergeCell ref="AG60:AI60"/>
    <mergeCell ref="Q54:S54"/>
    <mergeCell ref="Y54:AA54"/>
    <mergeCell ref="AG54:AI54"/>
    <mergeCell ref="Q55:S55"/>
    <mergeCell ref="Y55:AA55"/>
    <mergeCell ref="AG55:AI55"/>
    <mergeCell ref="Q56:S56"/>
    <mergeCell ref="Y56:AA56"/>
    <mergeCell ref="AG56:AI56"/>
    <mergeCell ref="AG66:AI66"/>
    <mergeCell ref="Y67:AA67"/>
    <mergeCell ref="AG67:AI67"/>
    <mergeCell ref="Y68:AA68"/>
    <mergeCell ref="AG68:AI68"/>
    <mergeCell ref="G1:N1"/>
    <mergeCell ref="Y61:AA61"/>
    <mergeCell ref="AG61:AI61"/>
    <mergeCell ref="Y62:AA62"/>
    <mergeCell ref="AG62:AI62"/>
    <mergeCell ref="Y63:AA63"/>
    <mergeCell ref="AG63:AI63"/>
    <mergeCell ref="Y64:AA64"/>
    <mergeCell ref="AG64:AI64"/>
    <mergeCell ref="Y65:AA65"/>
    <mergeCell ref="AG65:AI65"/>
    <mergeCell ref="Q57:S57"/>
    <mergeCell ref="Y57:AA57"/>
    <mergeCell ref="AG57:AI57"/>
    <mergeCell ref="Q58:S58"/>
    <mergeCell ref="Y58:AA58"/>
    <mergeCell ref="AG58:AI58"/>
    <mergeCell ref="Y59:AA59"/>
    <mergeCell ref="AG59:AI59"/>
  </mergeCells>
  <conditionalFormatting sqref="K30">
    <cfRule type="cellIs" dxfId="2" priority="1" operator="equal">
      <formula>0</formula>
    </cfRule>
  </conditionalFormatting>
  <conditionalFormatting sqref="K30">
    <cfRule type="cellIs" dxfId="2" priority="2" operator="equal">
      <formula>0</formula>
    </cfRule>
  </conditionalFormatting>
  <conditionalFormatting sqref="K30">
    <cfRule type="cellIs" dxfId="3" priority="3" operator="equal">
      <formula>0</formula>
    </cfRule>
  </conditionalFormatting>
  <conditionalFormatting sqref="K31">
    <cfRule type="cellIs" dxfId="2" priority="4" operator="equal">
      <formula>0</formula>
    </cfRule>
  </conditionalFormatting>
  <conditionalFormatting sqref="K31">
    <cfRule type="cellIs" dxfId="2" priority="5" operator="equal">
      <formula>0</formula>
    </cfRule>
  </conditionalFormatting>
  <conditionalFormatting sqref="K31">
    <cfRule type="cellIs" dxfId="3" priority="6" operator="equal">
      <formula>0</formula>
    </cfRule>
  </conditionalFormatting>
  <conditionalFormatting sqref="M21">
    <cfRule type="cellIs" dxfId="4" priority="7" operator="lessThan">
      <formula>TODAY()</formula>
    </cfRule>
  </conditionalFormatting>
  <conditionalFormatting sqref="M22">
    <cfRule type="cellIs" dxfId="4" priority="8" operator="lessThan">
      <formula>TODAY()</formula>
    </cfRule>
  </conditionalFormatting>
  <conditionalFormatting sqref="M23">
    <cfRule type="cellIs" dxfId="4" priority="9" operator="lessThan">
      <formula>TODAY()</formula>
    </cfRule>
  </conditionalFormatting>
  <conditionalFormatting sqref="M24">
    <cfRule type="cellIs" dxfId="4" priority="10" operator="lessThan">
      <formula>TODAY()</formula>
    </cfRule>
  </conditionalFormatting>
  <conditionalFormatting sqref="M25">
    <cfRule type="cellIs" dxfId="4" priority="11" operator="lessThan">
      <formula>TODAY()</formula>
    </cfRule>
  </conditionalFormatting>
  <conditionalFormatting sqref="N26">
    <cfRule type="cellIs" dxfId="4" priority="12" operator="lessThan">
      <formula>TODAY()</formula>
    </cfRule>
  </conditionalFormatting>
  <conditionalFormatting sqref="N27">
    <cfRule type="cellIs" dxfId="4" priority="13" operator="lessThan">
      <formula>TODAY()</formula>
    </cfRule>
  </conditionalFormatting>
  <printOptions gridLines="false" gridLinesSet="true" horizontalCentered="true" verticalCentered="true"/>
  <pageMargins left="0" right="0" top="0" bottom="0" header="0" footer="0"/>
  <pageSetup paperSize="9" orientation="portrait" scale="62" fitToHeight="1" fitToWidth="1"/>
  <headerFooter differentOddEven="false" differentFirst="false" scaleWithDoc="true" alignWithMargins="false">
    <oddHeader>&amp;C
&amp;G</oddHeader>
    <oddFooter>Página &amp;P de &amp;N</oddFooter>
    <evenHeader/>
    <evenFooter/>
    <firstHeader/>
    <firstFooter/>
  </headerFooter>
  <drawing r:id="rId1"/>
  <legacyDrawing r:id="rId_comments_vml1"/>
  <legacyDrawingHF r:id="rId_headerfooter_vml1"/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AP573"/>
  <sheetViews>
    <sheetView tabSelected="0" workbookViewId="0" zoomScale="80" view="pageBreakPreview" showGridLines="false" showRowColHeaders="1">
      <pane ySplit="2" topLeftCell="A3" activePane="bottomLeft" state="frozen"/>
      <selection pane="bottomLeft" activeCell="A3" sqref="A3"/>
    </sheetView>
  </sheetViews>
  <sheetFormatPr defaultRowHeight="14.4" defaultColWidth="9.1796875" outlineLevelRow="0" outlineLevelCol="0"/>
  <cols>
    <col min="1" max="1" width="10.7265625" hidden="true" customWidth="true" style="442"/>
    <col min="2" max="2" width="0" hidden="true" customWidth="true" style="442"/>
    <col min="3" max="3" width="10.26953125" hidden="true" customWidth="true" style="442"/>
    <col min="4" max="4" width="7.453125" hidden="true" customWidth="true" style="442"/>
    <col min="5" max="5" width="13.1796875" hidden="true" customWidth="true" style="442"/>
    <col min="6" max="6" width="8.1796875" customWidth="true" style="442"/>
    <col min="7" max="7" width="7.81640625" customWidth="true" style="442"/>
    <col min="8" max="8" width="8.7265625" customWidth="true" style="442"/>
    <col min="9" max="9" width="8.7265625" customWidth="true" style="442"/>
    <col min="10" max="10" width="22.26953125" customWidth="true" style="442"/>
    <col min="11" max="11" width="21.54296875" customWidth="true" style="718"/>
    <col min="12" max="12" width="21.54296875" customWidth="true" style="721"/>
    <col min="13" max="13" width="12.54296875" customWidth="true" style="721"/>
    <col min="14" max="14" width="8.1796875" customWidth="true" style="721"/>
    <col min="15" max="15" width="12.54296875" customWidth="true" style="721"/>
    <col min="16" max="16" width="8.26953125" customWidth="true" style="721"/>
    <col min="17" max="17" width="13.81640625" customWidth="true" style="721"/>
    <col min="18" max="18" width="8.26953125" customWidth="true" style="722"/>
    <col min="19" max="19" width="8.54296875" customWidth="true" style="608"/>
    <col min="20" max="20" width="8.26953125" customWidth="true" style="717"/>
    <col min="21" max="21" width="9" customWidth="true" style="442"/>
    <col min="22" max="22" width="16.26953125" customWidth="true" style="740"/>
    <col min="23" max="23" width="7.453125" customWidth="true" style="719"/>
    <col min="24" max="24" width="14" customWidth="true" style="720"/>
    <col min="25" max="25" width="3.54296875" customWidth="true" style="442"/>
    <col min="26" max="26" width="9.1796875" style="442"/>
  </cols>
  <sheetData>
    <row r="1" spans="1:42" customHeight="1" ht="29.25" s="724" customFormat="1">
      <c r="A1" s="741" t="s">
        <v>192</v>
      </c>
      <c r="B1" s="741"/>
      <c r="C1" s="741"/>
      <c r="D1" s="741"/>
      <c r="E1" s="741"/>
      <c r="F1" s="1005" t="s">
        <v>193</v>
      </c>
      <c r="G1" s="1005"/>
      <c r="H1" s="1005"/>
      <c r="I1" s="1005"/>
      <c r="J1" s="1005"/>
      <c r="K1" s="1005"/>
      <c r="L1" s="1005"/>
      <c r="M1" s="1005"/>
      <c r="N1" s="1005"/>
      <c r="O1" s="1005"/>
      <c r="P1" s="1005"/>
      <c r="Q1" s="1005"/>
      <c r="R1" s="1005"/>
      <c r="S1" s="1005"/>
      <c r="T1" s="1005"/>
      <c r="U1" s="1005"/>
      <c r="V1" s="1005"/>
      <c r="W1" s="1005"/>
      <c r="X1" s="1006"/>
      <c r="Y1" s="723"/>
    </row>
    <row r="2" spans="1:42" customHeight="1" ht="21.5" s="724" customFormat="1">
      <c r="A2" s="1002" t="s">
        <v>194</v>
      </c>
      <c r="B2" s="1003"/>
      <c r="C2" s="1003"/>
      <c r="D2" s="1003"/>
      <c r="E2" s="1004"/>
      <c r="F2" s="1002" t="s">
        <v>121</v>
      </c>
      <c r="G2" s="1003"/>
      <c r="H2" s="1003"/>
      <c r="I2" s="1003"/>
      <c r="J2" s="1004"/>
      <c r="K2" s="725" t="s">
        <v>195</v>
      </c>
      <c r="L2" s="726" t="s">
        <v>196</v>
      </c>
      <c r="M2" s="727" t="s">
        <v>197</v>
      </c>
      <c r="N2" s="727" t="s">
        <v>198</v>
      </c>
      <c r="O2" s="728" t="s">
        <v>74</v>
      </c>
      <c r="P2" s="729" t="s">
        <v>199</v>
      </c>
      <c r="Q2" s="730" t="s">
        <v>128</v>
      </c>
      <c r="R2" s="731" t="s">
        <v>199</v>
      </c>
      <c r="S2" s="729" t="s">
        <v>200</v>
      </c>
      <c r="T2" s="732" t="s">
        <v>199</v>
      </c>
      <c r="U2" s="733" t="s">
        <v>201</v>
      </c>
      <c r="V2" s="734" t="s">
        <v>202</v>
      </c>
      <c r="W2" s="735" t="s">
        <v>203</v>
      </c>
      <c r="X2" s="736" t="s">
        <v>204</v>
      </c>
      <c r="Y2" s="723"/>
    </row>
    <row r="3" spans="1:42" customHeight="1" ht="13.5" s="443" customFormat="1">
      <c r="A3" s="962"/>
      <c r="B3" s="963"/>
      <c r="C3" s="963"/>
      <c r="D3" s="963"/>
      <c r="E3" s="964"/>
      <c r="F3" s="967" t="s">
        <v>205</v>
      </c>
      <c r="G3" s="984"/>
      <c r="H3" s="984"/>
      <c r="I3" s="984"/>
      <c r="J3" s="985"/>
      <c r="K3" s="444" t="s">
        <v>206</v>
      </c>
      <c r="L3" s="445" t="s">
        <v>127</v>
      </c>
      <c r="M3" s="446" t="s">
        <v>207</v>
      </c>
      <c r="N3" s="447">
        <v>10000</v>
      </c>
      <c r="O3" s="448">
        <v>-0.2</v>
      </c>
      <c r="P3" s="446" t="s">
        <v>31</v>
      </c>
      <c r="Q3" s="449">
        <v>0.1</v>
      </c>
      <c r="R3" s="450" t="s">
        <v>31</v>
      </c>
      <c r="S3" s="446">
        <v>500</v>
      </c>
      <c r="T3" s="451" t="s">
        <v>208</v>
      </c>
      <c r="U3" s="980">
        <v>43891</v>
      </c>
      <c r="V3" s="737" t="str">
        <f>IF(TODAY()&gt;$T$3,"VENCIDO",IF((S3/1000)&gt;=(ABS(O3))+Q3,"CONFORME","NÃO CONFORME"))</f>
        <v>0</v>
      </c>
      <c r="W3" s="452" t="s">
        <v>209</v>
      </c>
      <c r="X3" s="453" t="s">
        <v>210</v>
      </c>
      <c r="Y3" s="265"/>
    </row>
    <row r="4" spans="1:42" customHeight="1" ht="13.5">
      <c r="A4" s="962"/>
      <c r="B4" s="963"/>
      <c r="C4" s="963"/>
      <c r="D4" s="963"/>
      <c r="E4" s="964"/>
      <c r="F4" s="983"/>
      <c r="G4" s="986"/>
      <c r="H4" s="986"/>
      <c r="I4" s="986"/>
      <c r="J4" s="987"/>
      <c r="K4" s="454" t="str">
        <f>$K$3</f>
        <v>0</v>
      </c>
      <c r="L4" s="455" t="str">
        <f>$L$3</f>
        <v>0</v>
      </c>
      <c r="M4" s="456" t="s">
        <v>211</v>
      </c>
      <c r="N4" s="457">
        <v>20000</v>
      </c>
      <c r="O4" s="458">
        <v>-0.5</v>
      </c>
      <c r="P4" s="455" t="s">
        <v>31</v>
      </c>
      <c r="Q4" s="459">
        <v>0.1</v>
      </c>
      <c r="R4" s="460" t="s">
        <v>31</v>
      </c>
      <c r="S4" s="455">
        <v>1000</v>
      </c>
      <c r="T4" s="461" t="s">
        <v>208</v>
      </c>
      <c r="U4" s="981"/>
      <c r="V4" s="737" t="str">
        <f>IF(TODAY()&gt;$T$3,"VENCIDO",IF((S4/1000)&gt;=(ABS(O4))+Q4,"CONFORME","NÃO CONFORME"))</f>
        <v>0</v>
      </c>
      <c r="W4" s="456" t="s">
        <v>209</v>
      </c>
      <c r="X4" s="462" t="s">
        <v>210</v>
      </c>
      <c r="Y4" s="265"/>
    </row>
    <row r="5" spans="1:42" customHeight="1" ht="13.5">
      <c r="A5" s="962"/>
      <c r="B5" s="963"/>
      <c r="C5" s="963"/>
      <c r="D5" s="963"/>
      <c r="E5" s="964"/>
      <c r="F5" s="983"/>
      <c r="G5" s="986"/>
      <c r="H5" s="986"/>
      <c r="I5" s="986"/>
      <c r="J5" s="987"/>
      <c r="K5" s="454" t="str">
        <f>$K$3</f>
        <v>0</v>
      </c>
      <c r="L5" s="455" t="str">
        <f>$L$3</f>
        <v>0</v>
      </c>
      <c r="M5" s="456" t="s">
        <v>212</v>
      </c>
      <c r="N5" s="463">
        <v>20000</v>
      </c>
      <c r="O5" s="458">
        <v>-0.4</v>
      </c>
      <c r="P5" s="455" t="s">
        <v>31</v>
      </c>
      <c r="Q5" s="459">
        <v>0.1</v>
      </c>
      <c r="R5" s="460" t="s">
        <v>31</v>
      </c>
      <c r="S5" s="455">
        <v>1000</v>
      </c>
      <c r="T5" s="461" t="s">
        <v>208</v>
      </c>
      <c r="U5" s="981"/>
      <c r="V5" s="737" t="str">
        <f>IF(TODAY()&gt;$T$3,"VENCIDO",IF((S5/1000)&gt;=(ABS(O5))+Q5,"CONFORME","NÃO CONFORME"))</f>
        <v>0</v>
      </c>
      <c r="W5" s="456" t="s">
        <v>209</v>
      </c>
      <c r="X5" s="462" t="s">
        <v>210</v>
      </c>
      <c r="Y5" s="265"/>
    </row>
    <row r="6" spans="1:42" customHeight="1" ht="13.5">
      <c r="A6" s="962"/>
      <c r="B6" s="963"/>
      <c r="C6" s="963"/>
      <c r="D6" s="963"/>
      <c r="E6" s="964"/>
      <c r="F6" s="983"/>
      <c r="G6" s="986"/>
      <c r="H6" s="986"/>
      <c r="I6" s="986"/>
      <c r="J6" s="987"/>
      <c r="K6" s="454" t="str">
        <f>$K$3</f>
        <v>0</v>
      </c>
      <c r="L6" s="455" t="str">
        <f>$L$3</f>
        <v>0</v>
      </c>
      <c r="M6" s="456" t="s">
        <v>213</v>
      </c>
      <c r="N6" s="463">
        <v>20000</v>
      </c>
      <c r="O6" s="458">
        <v>-0.4</v>
      </c>
      <c r="P6" s="455" t="s">
        <v>31</v>
      </c>
      <c r="Q6" s="459">
        <v>0.1</v>
      </c>
      <c r="R6" s="460" t="s">
        <v>31</v>
      </c>
      <c r="S6" s="455">
        <v>1000</v>
      </c>
      <c r="T6" s="461" t="s">
        <v>208</v>
      </c>
      <c r="U6" s="981"/>
      <c r="V6" s="737" t="str">
        <f>IF(TODAY()&gt;$T$3,"VENCIDO",IF((S6/1000)&gt;=(ABS(O6))+Q6,"CONFORME","NÃO CONFORME"))</f>
        <v>0</v>
      </c>
      <c r="W6" s="456" t="s">
        <v>209</v>
      </c>
      <c r="X6" s="462" t="s">
        <v>210</v>
      </c>
      <c r="Y6" s="265"/>
    </row>
    <row r="7" spans="1:42" customHeight="1" ht="13.5">
      <c r="A7" s="962"/>
      <c r="B7" s="963"/>
      <c r="C7" s="963"/>
      <c r="D7" s="963"/>
      <c r="E7" s="964"/>
      <c r="F7" s="983"/>
      <c r="G7" s="986"/>
      <c r="H7" s="986"/>
      <c r="I7" s="986"/>
      <c r="J7" s="987"/>
      <c r="K7" s="454" t="str">
        <f>$K$3</f>
        <v>0</v>
      </c>
      <c r="L7" s="455" t="str">
        <f>$L$3</f>
        <v>0</v>
      </c>
      <c r="M7" s="456" t="s">
        <v>214</v>
      </c>
      <c r="N7" s="463">
        <v>20000</v>
      </c>
      <c r="O7" s="458">
        <v>-0.3</v>
      </c>
      <c r="P7" s="455" t="s">
        <v>31</v>
      </c>
      <c r="Q7" s="459">
        <v>0.1</v>
      </c>
      <c r="R7" s="460" t="s">
        <v>31</v>
      </c>
      <c r="S7" s="455">
        <v>1000</v>
      </c>
      <c r="T7" s="461" t="s">
        <v>208</v>
      </c>
      <c r="U7" s="981"/>
      <c r="V7" s="737" t="str">
        <f>IF(TODAY()&gt;$T$3,"VENCIDO",IF((S7/1000)&gt;=(ABS(O7))+Q7,"CONFORME","NÃO CONFORME"))</f>
        <v>0</v>
      </c>
      <c r="W7" s="456" t="s">
        <v>209</v>
      </c>
      <c r="X7" s="462" t="s">
        <v>210</v>
      </c>
      <c r="Y7" s="265"/>
    </row>
    <row r="8" spans="1:42" customHeight="1" ht="13.5">
      <c r="A8" s="962"/>
      <c r="B8" s="963"/>
      <c r="C8" s="963"/>
      <c r="D8" s="963"/>
      <c r="E8" s="964"/>
      <c r="F8" s="983"/>
      <c r="G8" s="986"/>
      <c r="H8" s="986"/>
      <c r="I8" s="986"/>
      <c r="J8" s="987"/>
      <c r="K8" s="454" t="str">
        <f>$K$3</f>
        <v>0</v>
      </c>
      <c r="L8" s="455" t="str">
        <f>$L$3</f>
        <v>0</v>
      </c>
      <c r="M8" s="456" t="s">
        <v>215</v>
      </c>
      <c r="N8" s="463">
        <v>20000</v>
      </c>
      <c r="O8" s="458">
        <v>-0.5</v>
      </c>
      <c r="P8" s="455" t="s">
        <v>31</v>
      </c>
      <c r="Q8" s="459">
        <v>0.1</v>
      </c>
      <c r="R8" s="460" t="s">
        <v>31</v>
      </c>
      <c r="S8" s="455">
        <v>1000</v>
      </c>
      <c r="T8" s="461" t="s">
        <v>208</v>
      </c>
      <c r="U8" s="981"/>
      <c r="V8" s="737" t="str">
        <f>IF(TODAY()&gt;$T$3,"VENCIDO",IF((S8/1000)&gt;=(ABS(O8))+Q8,"CONFORME","NÃO CONFORME"))</f>
        <v>0</v>
      </c>
      <c r="W8" s="456" t="s">
        <v>209</v>
      </c>
      <c r="X8" s="462" t="s">
        <v>210</v>
      </c>
      <c r="Y8" s="265"/>
    </row>
    <row r="9" spans="1:42" customHeight="1" ht="13.5">
      <c r="A9" s="962"/>
      <c r="B9" s="963"/>
      <c r="C9" s="963"/>
      <c r="D9" s="963"/>
      <c r="E9" s="964"/>
      <c r="F9" s="983"/>
      <c r="G9" s="986"/>
      <c r="H9" s="986"/>
      <c r="I9" s="986"/>
      <c r="J9" s="987"/>
      <c r="K9" s="454" t="str">
        <f>$K$3</f>
        <v>0</v>
      </c>
      <c r="L9" s="455" t="str">
        <f>$L$3</f>
        <v>0</v>
      </c>
      <c r="M9" s="456" t="s">
        <v>216</v>
      </c>
      <c r="N9" s="463">
        <v>20000</v>
      </c>
      <c r="O9" s="458">
        <v>-0.5</v>
      </c>
      <c r="P9" s="455" t="s">
        <v>31</v>
      </c>
      <c r="Q9" s="459">
        <v>0.1</v>
      </c>
      <c r="R9" s="460" t="s">
        <v>31</v>
      </c>
      <c r="S9" s="455">
        <v>1000</v>
      </c>
      <c r="T9" s="461" t="s">
        <v>208</v>
      </c>
      <c r="U9" s="981"/>
      <c r="V9" s="737" t="str">
        <f>IF(TODAY()&gt;$T$3,"VENCIDO",IF((S9/1000)&gt;=(ABS(O9))+Q9,"CONFORME","NÃO CONFORME"))</f>
        <v>0</v>
      </c>
      <c r="W9" s="456" t="s">
        <v>209</v>
      </c>
      <c r="X9" s="462" t="s">
        <v>210</v>
      </c>
      <c r="Y9" s="265"/>
    </row>
    <row r="10" spans="1:42" customHeight="1" ht="13.5">
      <c r="A10" s="962"/>
      <c r="B10" s="963"/>
      <c r="C10" s="963"/>
      <c r="D10" s="963"/>
      <c r="E10" s="964"/>
      <c r="F10" s="988"/>
      <c r="G10" s="989"/>
      <c r="H10" s="989"/>
      <c r="I10" s="989"/>
      <c r="J10" s="990"/>
      <c r="K10" s="464" t="str">
        <f>$K$3</f>
        <v>0</v>
      </c>
      <c r="L10" s="465" t="str">
        <f>$L$3</f>
        <v>0</v>
      </c>
      <c r="M10" s="465" t="s">
        <v>217</v>
      </c>
      <c r="N10" s="466">
        <v>20000</v>
      </c>
      <c r="O10" s="467">
        <v>-0.5</v>
      </c>
      <c r="P10" s="465" t="s">
        <v>31</v>
      </c>
      <c r="Q10" s="468">
        <v>0.1</v>
      </c>
      <c r="R10" s="469" t="s">
        <v>31</v>
      </c>
      <c r="S10" s="465">
        <v>1000</v>
      </c>
      <c r="T10" s="470" t="s">
        <v>208</v>
      </c>
      <c r="U10" s="982"/>
      <c r="V10" s="738" t="str">
        <f>IF(TODAY()&gt;$T$3,"VENCIDO",IF((S10/1000)&gt;=(ABS(O10))+Q10,"CONFORME","NÃO CONFORME"))</f>
        <v>0</v>
      </c>
      <c r="W10" s="471" t="s">
        <v>209</v>
      </c>
      <c r="X10" s="472" t="s">
        <v>210</v>
      </c>
      <c r="Y10" s="265"/>
    </row>
    <row r="11" spans="1:42" customHeight="1" ht="13.5">
      <c r="A11" s="962"/>
      <c r="B11" s="963"/>
      <c r="C11" s="963"/>
      <c r="D11" s="963"/>
      <c r="E11" s="964"/>
      <c r="F11" s="995" t="s">
        <v>218</v>
      </c>
      <c r="G11" s="968"/>
      <c r="H11" s="968"/>
      <c r="I11" s="968"/>
      <c r="J11" s="969"/>
      <c r="K11" s="473" t="s">
        <v>219</v>
      </c>
      <c r="L11" s="445" t="s">
        <v>127</v>
      </c>
      <c r="M11" s="474" t="s">
        <v>220</v>
      </c>
      <c r="N11" s="475">
        <v>5000</v>
      </c>
      <c r="O11" s="448">
        <v>-0.1</v>
      </c>
      <c r="P11" s="446" t="s">
        <v>31</v>
      </c>
      <c r="Q11" s="449">
        <v>0.1</v>
      </c>
      <c r="R11" s="450" t="s">
        <v>31</v>
      </c>
      <c r="S11" s="446">
        <v>250</v>
      </c>
      <c r="T11" s="451" t="s">
        <v>208</v>
      </c>
      <c r="U11" s="1027">
        <v>44866</v>
      </c>
      <c r="V11" s="739" t="str">
        <f>IF(TODAY()&gt;$T$3,"VENCIDO",IF((S11/1000)&gt;=(ABS(O11))+Q11,"CONFORME","NÃO CONFORME"))</f>
        <v>0</v>
      </c>
      <c r="W11" s="476" t="s">
        <v>209</v>
      </c>
      <c r="X11" s="477" t="s">
        <v>210</v>
      </c>
      <c r="Y11" s="265"/>
    </row>
    <row r="12" spans="1:42" customHeight="1" ht="13.5">
      <c r="A12" s="478"/>
      <c r="B12" s="479"/>
      <c r="C12" s="479"/>
      <c r="D12" s="479"/>
      <c r="E12" s="480"/>
      <c r="F12" s="970"/>
      <c r="G12" s="971"/>
      <c r="H12" s="971"/>
      <c r="I12" s="971"/>
      <c r="J12" s="972"/>
      <c r="K12" s="454" t="str">
        <f>$K$11</f>
        <v>0</v>
      </c>
      <c r="L12" s="452" t="s">
        <v>127</v>
      </c>
      <c r="M12" s="481" t="s">
        <v>221</v>
      </c>
      <c r="N12" s="482">
        <v>5000</v>
      </c>
      <c r="O12" s="483">
        <v>-0.1</v>
      </c>
      <c r="P12" s="452" t="s">
        <v>31</v>
      </c>
      <c r="Q12" s="484">
        <v>0.1</v>
      </c>
      <c r="R12" s="481" t="s">
        <v>31</v>
      </c>
      <c r="S12" s="485">
        <v>250</v>
      </c>
      <c r="T12" s="486" t="s">
        <v>222</v>
      </c>
      <c r="U12" s="1028"/>
      <c r="V12" s="737" t="str">
        <f>IF(TODAY()&gt;$T$3,"VENCIDO",IF((S12/1000)&gt;=(ABS(O12))+Q12,"CONFORME","NÃO CONFORME"))</f>
        <v>0</v>
      </c>
      <c r="W12" s="487" t="s">
        <v>209</v>
      </c>
      <c r="X12" s="488" t="s">
        <v>210</v>
      </c>
      <c r="Y12" s="265"/>
    </row>
    <row r="13" spans="1:42" customHeight="1" ht="13.5">
      <c r="A13" s="962"/>
      <c r="B13" s="963"/>
      <c r="C13" s="963"/>
      <c r="D13" s="963"/>
      <c r="E13" s="964"/>
      <c r="F13" s="970"/>
      <c r="G13" s="971"/>
      <c r="H13" s="971"/>
      <c r="I13" s="971"/>
      <c r="J13" s="972"/>
      <c r="K13" s="454" t="str">
        <f>$K$11</f>
        <v>0</v>
      </c>
      <c r="L13" s="455" t="str">
        <f>$L$11</f>
        <v>0</v>
      </c>
      <c r="M13" s="460">
        <v>1</v>
      </c>
      <c r="N13" s="489">
        <v>10000</v>
      </c>
      <c r="O13" s="490">
        <v>0.2</v>
      </c>
      <c r="P13" s="455" t="s">
        <v>31</v>
      </c>
      <c r="Q13" s="459">
        <v>0.1</v>
      </c>
      <c r="R13" s="460" t="s">
        <v>31</v>
      </c>
      <c r="S13" s="455">
        <v>500</v>
      </c>
      <c r="T13" s="461" t="s">
        <v>208</v>
      </c>
      <c r="U13" s="1028"/>
      <c r="V13" s="737" t="str">
        <f>IF(TODAY()&gt;$T$3,"VENCIDO",IF((S13/1000)&gt;=(ABS(O13))+Q13,"CONFORME","NÃO CONFORME"))</f>
        <v>0</v>
      </c>
      <c r="W13" s="491" t="s">
        <v>209</v>
      </c>
      <c r="X13" s="492" t="s">
        <v>210</v>
      </c>
      <c r="Y13" s="265"/>
    </row>
    <row r="14" spans="1:42" customHeight="1" ht="13.5">
      <c r="A14" s="962"/>
      <c r="B14" s="963"/>
      <c r="C14" s="963"/>
      <c r="D14" s="963"/>
      <c r="E14" s="964"/>
      <c r="F14" s="970"/>
      <c r="G14" s="971"/>
      <c r="H14" s="971"/>
      <c r="I14" s="971"/>
      <c r="J14" s="972"/>
      <c r="K14" s="454" t="str">
        <f>$K$11</f>
        <v>0</v>
      </c>
      <c r="L14" s="455" t="str">
        <f>$L$11</f>
        <v>0</v>
      </c>
      <c r="M14" s="493" t="s">
        <v>221</v>
      </c>
      <c r="N14" s="489">
        <v>20000</v>
      </c>
      <c r="O14" s="490">
        <v>0.2</v>
      </c>
      <c r="P14" s="455" t="s">
        <v>31</v>
      </c>
      <c r="Q14" s="459">
        <v>0.1</v>
      </c>
      <c r="R14" s="460" t="s">
        <v>31</v>
      </c>
      <c r="S14" s="455">
        <v>1000</v>
      </c>
      <c r="T14" s="461" t="s">
        <v>208</v>
      </c>
      <c r="U14" s="1028"/>
      <c r="V14" s="737" t="str">
        <f>IF(TODAY()&gt;$T$3,"VENCIDO",IF((S14/1000)&gt;=(ABS(O14))+Q14,"CONFORME","NÃO CONFORME"))</f>
        <v>0</v>
      </c>
      <c r="W14" s="491" t="s">
        <v>209</v>
      </c>
      <c r="X14" s="492" t="s">
        <v>210</v>
      </c>
      <c r="Y14" s="265"/>
    </row>
    <row r="15" spans="1:42" customHeight="1" ht="13.5">
      <c r="A15" s="962"/>
      <c r="B15" s="963"/>
      <c r="C15" s="963"/>
      <c r="D15" s="963"/>
      <c r="E15" s="964"/>
      <c r="F15" s="970"/>
      <c r="G15" s="971"/>
      <c r="H15" s="971"/>
      <c r="I15" s="971"/>
      <c r="J15" s="972"/>
      <c r="K15" s="454" t="str">
        <f>$K$11</f>
        <v>0</v>
      </c>
      <c r="L15" s="455" t="str">
        <f>$L$11</f>
        <v>0</v>
      </c>
      <c r="M15" s="493" t="s">
        <v>223</v>
      </c>
      <c r="N15" s="489">
        <v>20000</v>
      </c>
      <c r="O15" s="490">
        <v>0</v>
      </c>
      <c r="P15" s="455" t="s">
        <v>31</v>
      </c>
      <c r="Q15" s="459">
        <v>0.1</v>
      </c>
      <c r="R15" s="460" t="s">
        <v>31</v>
      </c>
      <c r="S15" s="455">
        <v>1000</v>
      </c>
      <c r="T15" s="461" t="s">
        <v>208</v>
      </c>
      <c r="U15" s="1028"/>
      <c r="V15" s="737" t="str">
        <f>IF(TODAY()&gt;$T$3,"VENCIDO",IF((S15/1000)&gt;=(ABS(O15))+Q15,"CONFORME","NÃO CONFORME"))</f>
        <v>0</v>
      </c>
      <c r="W15" s="491" t="s">
        <v>209</v>
      </c>
      <c r="X15" s="492" t="s">
        <v>210</v>
      </c>
      <c r="Y15" s="265"/>
    </row>
    <row r="16" spans="1:42" customHeight="1" ht="13.5">
      <c r="A16" s="962"/>
      <c r="B16" s="963"/>
      <c r="C16" s="963"/>
      <c r="D16" s="963"/>
      <c r="E16" s="964"/>
      <c r="F16" s="970"/>
      <c r="G16" s="971"/>
      <c r="H16" s="971"/>
      <c r="I16" s="971"/>
      <c r="J16" s="972"/>
      <c r="K16" s="454" t="str">
        <f>$K$11</f>
        <v>0</v>
      </c>
      <c r="L16" s="455" t="str">
        <f>$L$11</f>
        <v>0</v>
      </c>
      <c r="M16" s="493" t="s">
        <v>224</v>
      </c>
      <c r="N16" s="489">
        <v>20000</v>
      </c>
      <c r="O16" s="490">
        <v>0</v>
      </c>
      <c r="P16" s="455" t="s">
        <v>31</v>
      </c>
      <c r="Q16" s="459">
        <v>0.1</v>
      </c>
      <c r="R16" s="460" t="s">
        <v>31</v>
      </c>
      <c r="S16" s="455">
        <v>1000</v>
      </c>
      <c r="T16" s="461" t="s">
        <v>208</v>
      </c>
      <c r="U16" s="1028"/>
      <c r="V16" s="737" t="str">
        <f>IF(TODAY()&gt;$T$3,"VENCIDO",IF((S16/1000)&gt;=(ABS(O16))+Q16,"CONFORME","NÃO CONFORME"))</f>
        <v>0</v>
      </c>
      <c r="W16" s="491" t="s">
        <v>209</v>
      </c>
      <c r="X16" s="492" t="s">
        <v>210</v>
      </c>
      <c r="Y16" s="265"/>
    </row>
    <row r="17" spans="1:42" customHeight="1" ht="13.5">
      <c r="A17" s="962"/>
      <c r="B17" s="963"/>
      <c r="C17" s="963"/>
      <c r="D17" s="963"/>
      <c r="E17" s="964"/>
      <c r="F17" s="970"/>
      <c r="G17" s="971"/>
      <c r="H17" s="971"/>
      <c r="I17" s="971"/>
      <c r="J17" s="972"/>
      <c r="K17" s="454" t="str">
        <f>$K$11</f>
        <v>0</v>
      </c>
      <c r="L17" s="455" t="str">
        <f>$L$11</f>
        <v>0</v>
      </c>
      <c r="M17" s="493" t="s">
        <v>225</v>
      </c>
      <c r="N17" s="489">
        <v>20000</v>
      </c>
      <c r="O17" s="490">
        <v>0.2</v>
      </c>
      <c r="P17" s="455" t="s">
        <v>31</v>
      </c>
      <c r="Q17" s="459">
        <v>0.1</v>
      </c>
      <c r="R17" s="460" t="s">
        <v>31</v>
      </c>
      <c r="S17" s="455">
        <v>1000</v>
      </c>
      <c r="T17" s="461" t="s">
        <v>208</v>
      </c>
      <c r="U17" s="1028"/>
      <c r="V17" s="737" t="str">
        <f>IF(TODAY()&gt;$T$3,"VENCIDO",IF((S17/1000)&gt;=(ABS(O17))+Q17,"CONFORME","NÃO CONFORME"))</f>
        <v>0</v>
      </c>
      <c r="W17" s="491" t="s">
        <v>209</v>
      </c>
      <c r="X17" s="492" t="s">
        <v>210</v>
      </c>
      <c r="Y17" s="265"/>
    </row>
    <row r="18" spans="1:42" customHeight="1" ht="13.5">
      <c r="A18" s="962"/>
      <c r="B18" s="963"/>
      <c r="C18" s="963"/>
      <c r="D18" s="963"/>
      <c r="E18" s="964"/>
      <c r="F18" s="970"/>
      <c r="G18" s="971"/>
      <c r="H18" s="971"/>
      <c r="I18" s="971"/>
      <c r="J18" s="972"/>
      <c r="K18" s="454" t="str">
        <f>$K$11</f>
        <v>0</v>
      </c>
      <c r="L18" s="455" t="str">
        <f>$L$11</f>
        <v>0</v>
      </c>
      <c r="M18" s="481" t="s">
        <v>226</v>
      </c>
      <c r="N18" s="482">
        <v>20000</v>
      </c>
      <c r="O18" s="483">
        <v>0.1</v>
      </c>
      <c r="P18" s="485" t="s">
        <v>31</v>
      </c>
      <c r="Q18" s="484">
        <v>0.1</v>
      </c>
      <c r="R18" s="494" t="s">
        <v>31</v>
      </c>
      <c r="S18" s="485">
        <v>1000</v>
      </c>
      <c r="T18" s="495" t="s">
        <v>208</v>
      </c>
      <c r="U18" s="1028"/>
      <c r="V18" s="737" t="str">
        <f>IF(TODAY()&gt;$T$3,"VENCIDO",IF((S18/1000)&gt;=(ABS(O18))+Q18,"CONFORME","NÃO CONFORME"))</f>
        <v>0</v>
      </c>
      <c r="W18" s="491" t="s">
        <v>209</v>
      </c>
      <c r="X18" s="492" t="s">
        <v>210</v>
      </c>
      <c r="Y18" s="265"/>
    </row>
    <row r="19" spans="1:42" customHeight="1" ht="13.5">
      <c r="A19" s="962"/>
      <c r="B19" s="963"/>
      <c r="C19" s="963"/>
      <c r="D19" s="963"/>
      <c r="E19" s="964"/>
      <c r="F19" s="970"/>
      <c r="G19" s="971"/>
      <c r="H19" s="971"/>
      <c r="I19" s="971"/>
      <c r="J19" s="972"/>
      <c r="K19" s="454" t="str">
        <f>$K$11</f>
        <v>0</v>
      </c>
      <c r="L19" s="455" t="str">
        <f>$L$11</f>
        <v>0</v>
      </c>
      <c r="M19" s="493" t="s">
        <v>227</v>
      </c>
      <c r="N19" s="489">
        <v>20000</v>
      </c>
      <c r="O19" s="490">
        <v>0</v>
      </c>
      <c r="P19" s="455" t="s">
        <v>31</v>
      </c>
      <c r="Q19" s="459">
        <v>0.1</v>
      </c>
      <c r="R19" s="460" t="s">
        <v>31</v>
      </c>
      <c r="S19" s="455">
        <v>1000</v>
      </c>
      <c r="T19" s="461" t="s">
        <v>208</v>
      </c>
      <c r="U19" s="1028"/>
      <c r="V19" s="737" t="str">
        <f>IF(TODAY()&gt;$T$3,"VENCIDO",IF((S19/1000)&gt;=(ABS(O19))+Q19,"CONFORME","NÃO CONFORME"))</f>
        <v>0</v>
      </c>
      <c r="W19" s="487" t="s">
        <v>209</v>
      </c>
      <c r="X19" s="488" t="s">
        <v>210</v>
      </c>
      <c r="Y19" s="265"/>
    </row>
    <row r="20" spans="1:42" customHeight="1" ht="13.5">
      <c r="A20" s="962"/>
      <c r="B20" s="963"/>
      <c r="C20" s="963"/>
      <c r="D20" s="963"/>
      <c r="E20" s="964"/>
      <c r="F20" s="970"/>
      <c r="G20" s="971"/>
      <c r="H20" s="971"/>
      <c r="I20" s="971"/>
      <c r="J20" s="972"/>
      <c r="K20" s="454" t="str">
        <f>$K$11</f>
        <v>0</v>
      </c>
      <c r="L20" s="455" t="str">
        <f>$L$11</f>
        <v>0</v>
      </c>
      <c r="M20" s="493" t="s">
        <v>228</v>
      </c>
      <c r="N20" s="489">
        <v>20000</v>
      </c>
      <c r="O20" s="490">
        <v>0.2</v>
      </c>
      <c r="P20" s="455" t="s">
        <v>31</v>
      </c>
      <c r="Q20" s="459">
        <v>0.1</v>
      </c>
      <c r="R20" s="460" t="s">
        <v>31</v>
      </c>
      <c r="S20" s="455">
        <v>1000</v>
      </c>
      <c r="T20" s="461" t="s">
        <v>208</v>
      </c>
      <c r="U20" s="1028"/>
      <c r="V20" s="737" t="str">
        <f>IF(TODAY()&gt;$T$3,"VENCIDO",IF((S20/1000)&gt;=(ABS(O20))+Q20,"CONFORME","NÃO CONFORME"))</f>
        <v>0</v>
      </c>
      <c r="W20" s="491" t="s">
        <v>209</v>
      </c>
      <c r="X20" s="492" t="s">
        <v>210</v>
      </c>
      <c r="Y20" s="265"/>
    </row>
    <row r="21" spans="1:42" customHeight="1" ht="13.5">
      <c r="A21" s="962"/>
      <c r="B21" s="963"/>
      <c r="C21" s="963"/>
      <c r="D21" s="963"/>
      <c r="E21" s="964"/>
      <c r="F21" s="970"/>
      <c r="G21" s="971"/>
      <c r="H21" s="971"/>
      <c r="I21" s="971"/>
      <c r="J21" s="972"/>
      <c r="K21" s="454" t="str">
        <f>$K$11</f>
        <v>0</v>
      </c>
      <c r="L21" s="455" t="str">
        <f>$L$11</f>
        <v>0</v>
      </c>
      <c r="M21" s="493" t="s">
        <v>229</v>
      </c>
      <c r="N21" s="489">
        <v>20000</v>
      </c>
      <c r="O21" s="490">
        <v>0</v>
      </c>
      <c r="P21" s="455" t="s">
        <v>31</v>
      </c>
      <c r="Q21" s="459">
        <v>0.1</v>
      </c>
      <c r="R21" s="460" t="s">
        <v>31</v>
      </c>
      <c r="S21" s="455">
        <v>1000</v>
      </c>
      <c r="T21" s="461" t="s">
        <v>208</v>
      </c>
      <c r="U21" s="1028"/>
      <c r="V21" s="737" t="str">
        <f>IF(TODAY()&gt;$T$3,"VENCIDO",IF((S21/1000)&gt;=(ABS(O21))+Q21,"CONFORME","NÃO CONFORME"))</f>
        <v>0</v>
      </c>
      <c r="W21" s="491" t="s">
        <v>209</v>
      </c>
      <c r="X21" s="492" t="s">
        <v>210</v>
      </c>
      <c r="Y21" s="265"/>
    </row>
    <row r="22" spans="1:42" customHeight="1" ht="13.5">
      <c r="A22" s="962"/>
      <c r="B22" s="963"/>
      <c r="C22" s="963"/>
      <c r="D22" s="963"/>
      <c r="E22" s="964"/>
      <c r="F22" s="970"/>
      <c r="G22" s="971"/>
      <c r="H22" s="971"/>
      <c r="I22" s="971"/>
      <c r="J22" s="972"/>
      <c r="K22" s="454" t="str">
        <f>$K$11</f>
        <v>0</v>
      </c>
      <c r="L22" s="455" t="str">
        <f>$L$11</f>
        <v>0</v>
      </c>
      <c r="M22" s="460"/>
      <c r="N22" s="489">
        <v>20000</v>
      </c>
      <c r="O22" s="490">
        <v>-0.2</v>
      </c>
      <c r="P22" s="455" t="s">
        <v>31</v>
      </c>
      <c r="Q22" s="459">
        <v>0.1</v>
      </c>
      <c r="R22" s="460" t="s">
        <v>31</v>
      </c>
      <c r="S22" s="455">
        <v>1000</v>
      </c>
      <c r="T22" s="461" t="s">
        <v>208</v>
      </c>
      <c r="U22" s="1028"/>
      <c r="V22" s="737" t="str">
        <f>IF(TODAY()&gt;$T$3,"VENCIDO",IF((S22/1000)&gt;=(ABS(O22))+Q22,"CONFORME","NÃO CONFORME"))</f>
        <v>0</v>
      </c>
      <c r="W22" s="491" t="s">
        <v>209</v>
      </c>
      <c r="X22" s="492" t="s">
        <v>210</v>
      </c>
      <c r="Y22" s="265"/>
    </row>
    <row r="23" spans="1:42" customHeight="1" ht="13.5">
      <c r="A23" s="962"/>
      <c r="B23" s="963"/>
      <c r="C23" s="963"/>
      <c r="D23" s="963"/>
      <c r="E23" s="964"/>
      <c r="F23" s="970"/>
      <c r="G23" s="971"/>
      <c r="H23" s="971"/>
      <c r="I23" s="971"/>
      <c r="J23" s="972"/>
      <c r="K23" s="454" t="str">
        <f>$K$11</f>
        <v>0</v>
      </c>
      <c r="L23" s="455" t="str">
        <f>$L$11</f>
        <v>0</v>
      </c>
      <c r="M23" s="493" t="s">
        <v>230</v>
      </c>
      <c r="N23" s="489">
        <v>20000</v>
      </c>
      <c r="O23" s="490">
        <v>0</v>
      </c>
      <c r="P23" s="455" t="s">
        <v>31</v>
      </c>
      <c r="Q23" s="459">
        <v>0.1</v>
      </c>
      <c r="R23" s="460" t="s">
        <v>31</v>
      </c>
      <c r="S23" s="455">
        <v>1000</v>
      </c>
      <c r="T23" s="461" t="s">
        <v>208</v>
      </c>
      <c r="U23" s="1028"/>
      <c r="V23" s="737" t="str">
        <f>IF(TODAY()&gt;$T$3,"VENCIDO",IF((S23/1000)&gt;=(ABS(O23))+Q23,"CONFORME","NÃO CONFORME"))</f>
        <v>0</v>
      </c>
      <c r="W23" s="491" t="s">
        <v>209</v>
      </c>
      <c r="X23" s="492" t="s">
        <v>210</v>
      </c>
      <c r="Y23" s="265"/>
    </row>
    <row r="24" spans="1:42" customHeight="1" ht="13.5">
      <c r="A24" s="962"/>
      <c r="B24" s="963"/>
      <c r="C24" s="963"/>
      <c r="D24" s="963"/>
      <c r="E24" s="964"/>
      <c r="F24" s="970"/>
      <c r="G24" s="971"/>
      <c r="H24" s="971"/>
      <c r="I24" s="971"/>
      <c r="J24" s="972"/>
      <c r="K24" s="454" t="str">
        <f>$K$11</f>
        <v>0</v>
      </c>
      <c r="L24" s="455" t="str">
        <f>$L$11</f>
        <v>0</v>
      </c>
      <c r="M24" s="493" t="s">
        <v>231</v>
      </c>
      <c r="N24" s="489">
        <v>20000</v>
      </c>
      <c r="O24" s="490">
        <v>-0.3</v>
      </c>
      <c r="P24" s="455" t="s">
        <v>31</v>
      </c>
      <c r="Q24" s="459">
        <v>0.1</v>
      </c>
      <c r="R24" s="460" t="s">
        <v>31</v>
      </c>
      <c r="S24" s="455">
        <v>1000</v>
      </c>
      <c r="T24" s="461" t="s">
        <v>208</v>
      </c>
      <c r="U24" s="1028"/>
      <c r="V24" s="737" t="str">
        <f>IF(TODAY()&gt;$T$3,"VENCIDO",IF((S24/1000)&gt;=(ABS(O24))+Q24,"CONFORME","NÃO CONFORME"))</f>
        <v>0</v>
      </c>
      <c r="W24" s="491" t="s">
        <v>209</v>
      </c>
      <c r="X24" s="492" t="s">
        <v>210</v>
      </c>
      <c r="Y24" s="265"/>
    </row>
    <row r="25" spans="1:42" customHeight="1" ht="13.5">
      <c r="A25" s="962"/>
      <c r="B25" s="963"/>
      <c r="C25" s="963"/>
      <c r="D25" s="963"/>
      <c r="E25" s="964"/>
      <c r="F25" s="970"/>
      <c r="G25" s="971"/>
      <c r="H25" s="971"/>
      <c r="I25" s="971"/>
      <c r="J25" s="972"/>
      <c r="K25" s="454" t="str">
        <f>$K$11</f>
        <v>0</v>
      </c>
      <c r="L25" s="455" t="str">
        <f>$L$11</f>
        <v>0</v>
      </c>
      <c r="M25" s="493" t="s">
        <v>162</v>
      </c>
      <c r="N25" s="489">
        <v>20000</v>
      </c>
      <c r="O25" s="490">
        <v>-0.2</v>
      </c>
      <c r="P25" s="455" t="s">
        <v>31</v>
      </c>
      <c r="Q25" s="459">
        <v>0.1</v>
      </c>
      <c r="R25" s="460" t="s">
        <v>31</v>
      </c>
      <c r="S25" s="455">
        <v>1000</v>
      </c>
      <c r="T25" s="461" t="s">
        <v>208</v>
      </c>
      <c r="U25" s="1028"/>
      <c r="V25" s="737" t="str">
        <f>IF(TODAY()&gt;$T$3,"VENCIDO",IF((S25/1000)&gt;=(ABS(O25))+Q25,"CONFORME","NÃO CONFORME"))</f>
        <v>0</v>
      </c>
      <c r="W25" s="491" t="s">
        <v>209</v>
      </c>
      <c r="X25" s="492" t="s">
        <v>210</v>
      </c>
      <c r="Y25" s="265"/>
    </row>
    <row r="26" spans="1:42" customHeight="1" ht="13.5">
      <c r="A26" s="962"/>
      <c r="B26" s="963"/>
      <c r="C26" s="963"/>
      <c r="D26" s="963"/>
      <c r="E26" s="964"/>
      <c r="F26" s="970"/>
      <c r="G26" s="971"/>
      <c r="H26" s="971"/>
      <c r="I26" s="971"/>
      <c r="J26" s="972"/>
      <c r="K26" s="454" t="str">
        <f>$K$11</f>
        <v>0</v>
      </c>
      <c r="L26" s="455" t="str">
        <f>$L$11</f>
        <v>0</v>
      </c>
      <c r="M26" s="493" t="s">
        <v>232</v>
      </c>
      <c r="N26" s="489">
        <v>20000</v>
      </c>
      <c r="O26" s="490">
        <v>-0.3</v>
      </c>
      <c r="P26" s="455" t="s">
        <v>31</v>
      </c>
      <c r="Q26" s="459">
        <v>0.1</v>
      </c>
      <c r="R26" s="460" t="s">
        <v>31</v>
      </c>
      <c r="S26" s="455">
        <v>1000</v>
      </c>
      <c r="T26" s="461" t="s">
        <v>208</v>
      </c>
      <c r="U26" s="1028"/>
      <c r="V26" s="737" t="str">
        <f>IF(TODAY()&gt;$T$3,"VENCIDO",IF((S26/1000)&gt;=(ABS(O26))+Q26,"CONFORME","NÃO CONFORME"))</f>
        <v>0</v>
      </c>
      <c r="W26" s="491" t="s">
        <v>209</v>
      </c>
      <c r="X26" s="492" t="s">
        <v>210</v>
      </c>
      <c r="Y26" s="265"/>
    </row>
    <row r="27" spans="1:42" customHeight="1" ht="13.5">
      <c r="A27" s="962"/>
      <c r="B27" s="963"/>
      <c r="C27" s="963"/>
      <c r="D27" s="963"/>
      <c r="E27" s="964"/>
      <c r="F27" s="970"/>
      <c r="G27" s="971"/>
      <c r="H27" s="971"/>
      <c r="I27" s="971"/>
      <c r="J27" s="972"/>
      <c r="K27" s="454" t="str">
        <f>$K$11</f>
        <v>0</v>
      </c>
      <c r="L27" s="455" t="str">
        <f>$L$11</f>
        <v>0</v>
      </c>
      <c r="M27" s="493" t="s">
        <v>233</v>
      </c>
      <c r="N27" s="489">
        <v>20000</v>
      </c>
      <c r="O27" s="490">
        <v>0</v>
      </c>
      <c r="P27" s="455" t="s">
        <v>31</v>
      </c>
      <c r="Q27" s="459">
        <v>0.1</v>
      </c>
      <c r="R27" s="460" t="s">
        <v>31</v>
      </c>
      <c r="S27" s="455">
        <v>1000</v>
      </c>
      <c r="T27" s="461" t="s">
        <v>208</v>
      </c>
      <c r="U27" s="1028"/>
      <c r="V27" s="737" t="str">
        <f>IF(TODAY()&gt;$T$3,"VENCIDO",IF((S27/1000)&gt;=(ABS(O27))+Q27,"CONFORME","NÃO CONFORME"))</f>
        <v>0</v>
      </c>
      <c r="W27" s="491" t="s">
        <v>209</v>
      </c>
      <c r="X27" s="492" t="s">
        <v>210</v>
      </c>
      <c r="Y27" s="394"/>
    </row>
    <row r="28" spans="1:42" customHeight="1" ht="13.5">
      <c r="A28" s="962"/>
      <c r="B28" s="963"/>
      <c r="C28" s="963"/>
      <c r="D28" s="963"/>
      <c r="E28" s="964"/>
      <c r="F28" s="970"/>
      <c r="G28" s="971"/>
      <c r="H28" s="971"/>
      <c r="I28" s="971"/>
      <c r="J28" s="972"/>
      <c r="K28" s="454" t="str">
        <f>$K$11</f>
        <v>0</v>
      </c>
      <c r="L28" s="455" t="str">
        <f>$L$11</f>
        <v>0</v>
      </c>
      <c r="M28" s="493" t="s">
        <v>234</v>
      </c>
      <c r="N28" s="489">
        <v>20000</v>
      </c>
      <c r="O28" s="490">
        <v>0</v>
      </c>
      <c r="P28" s="455" t="s">
        <v>31</v>
      </c>
      <c r="Q28" s="459">
        <v>0.1</v>
      </c>
      <c r="R28" s="460" t="s">
        <v>31</v>
      </c>
      <c r="S28" s="455">
        <v>1000</v>
      </c>
      <c r="T28" s="461" t="s">
        <v>208</v>
      </c>
      <c r="U28" s="1028"/>
      <c r="V28" s="737" t="str">
        <f>IF(TODAY()&gt;$T$3,"VENCIDO",IF((S28/1000)&gt;=(ABS(O28))+Q28,"CONFORME","NÃO CONFORME"))</f>
        <v>0</v>
      </c>
      <c r="W28" s="491" t="s">
        <v>209</v>
      </c>
      <c r="X28" s="492" t="s">
        <v>210</v>
      </c>
      <c r="Y28" s="394"/>
    </row>
    <row r="29" spans="1:42" customHeight="1" ht="13.5">
      <c r="A29" s="962"/>
      <c r="B29" s="963"/>
      <c r="C29" s="963"/>
      <c r="D29" s="963"/>
      <c r="E29" s="964"/>
      <c r="F29" s="973"/>
      <c r="G29" s="974"/>
      <c r="H29" s="974"/>
      <c r="I29" s="974"/>
      <c r="J29" s="975"/>
      <c r="K29" s="464" t="str">
        <f>$K$11</f>
        <v>0</v>
      </c>
      <c r="L29" s="465" t="str">
        <f>$L$11</f>
        <v>0</v>
      </c>
      <c r="M29" s="496" t="s">
        <v>235</v>
      </c>
      <c r="N29" s="497">
        <v>20000</v>
      </c>
      <c r="O29" s="498">
        <v>0.8</v>
      </c>
      <c r="P29" s="465" t="s">
        <v>31</v>
      </c>
      <c r="Q29" s="468">
        <v>0.1</v>
      </c>
      <c r="R29" s="469" t="s">
        <v>31</v>
      </c>
      <c r="S29" s="465">
        <v>1000</v>
      </c>
      <c r="T29" s="470" t="s">
        <v>208</v>
      </c>
      <c r="U29" s="1029"/>
      <c r="V29" s="738" t="str">
        <f>IF(TODAY()&gt;$T$3,"VENCIDO",IF((S29/1000)&gt;=(ABS(O29))+Q29,"CONFORME","NÃO CONFORME"))</f>
        <v>0</v>
      </c>
      <c r="W29" s="499" t="s">
        <v>209</v>
      </c>
      <c r="X29" s="500" t="s">
        <v>210</v>
      </c>
      <c r="Y29" s="394"/>
    </row>
    <row r="30" spans="1:42" customHeight="1" ht="13.5">
      <c r="A30" s="962"/>
      <c r="B30" s="963"/>
      <c r="C30" s="963"/>
      <c r="D30" s="963"/>
      <c r="E30" s="964"/>
      <c r="F30" s="970" t="s">
        <v>236</v>
      </c>
      <c r="G30" s="971"/>
      <c r="H30" s="971"/>
      <c r="I30" s="971"/>
      <c r="J30" s="971"/>
      <c r="K30" s="501" t="s">
        <v>237</v>
      </c>
      <c r="L30" s="502" t="s">
        <v>127</v>
      </c>
      <c r="M30" s="503">
        <v>1</v>
      </c>
      <c r="N30" s="504">
        <v>1</v>
      </c>
      <c r="O30" s="483">
        <v>-1.0E-5</v>
      </c>
      <c r="P30" s="485" t="s">
        <v>31</v>
      </c>
      <c r="Q30" s="484">
        <v>1.0E-5</v>
      </c>
      <c r="R30" s="505" t="s">
        <v>31</v>
      </c>
      <c r="S30" s="485">
        <v>0.1</v>
      </c>
      <c r="T30" s="506" t="s">
        <v>208</v>
      </c>
      <c r="U30" s="978">
        <v>44774</v>
      </c>
      <c r="V30" s="739" t="str">
        <f>IF(TODAY()&gt;$T$3,"VENCIDO",IF((S30/1000)&gt;=(ABS(O30))+Q30,"CONFORME","NÃO CONFORME"))</f>
        <v>0</v>
      </c>
      <c r="W30" s="487" t="s">
        <v>238</v>
      </c>
      <c r="X30" s="507" t="s">
        <v>239</v>
      </c>
      <c r="Y30" s="394"/>
    </row>
    <row r="31" spans="1:42" customHeight="1" ht="13.5">
      <c r="A31" s="962"/>
      <c r="B31" s="963"/>
      <c r="C31" s="963"/>
      <c r="D31" s="963"/>
      <c r="E31" s="964"/>
      <c r="F31" s="970"/>
      <c r="G31" s="971"/>
      <c r="H31" s="971"/>
      <c r="I31" s="971"/>
      <c r="J31" s="971"/>
      <c r="K31" s="508" t="str">
        <f>$K$30</f>
        <v>0</v>
      </c>
      <c r="L31" s="509" t="str">
        <f>$L$30</f>
        <v>0</v>
      </c>
      <c r="M31" s="510" t="s">
        <v>240</v>
      </c>
      <c r="N31" s="511">
        <v>2</v>
      </c>
      <c r="O31" s="490">
        <v>-2.0E-5</v>
      </c>
      <c r="P31" s="455" t="s">
        <v>31</v>
      </c>
      <c r="Q31" s="459">
        <v>2.0E-5</v>
      </c>
      <c r="R31" s="512" t="s">
        <v>31</v>
      </c>
      <c r="S31" s="455">
        <v>0.12</v>
      </c>
      <c r="T31" s="513" t="s">
        <v>208</v>
      </c>
      <c r="U31" s="992"/>
      <c r="V31" s="737" t="str">
        <f>IF(TODAY()&gt;$T$3,"VENCIDO",IF((S31/1000)&gt;=(ABS(O31))+Q31,"CONFORME","NÃO CONFORME"))</f>
        <v>0</v>
      </c>
      <c r="W31" s="491" t="s">
        <v>238</v>
      </c>
      <c r="X31" s="514" t="s">
        <v>239</v>
      </c>
      <c r="Y31" s="394"/>
    </row>
    <row r="32" spans="1:42" customHeight="1" ht="13.5">
      <c r="A32" s="962"/>
      <c r="B32" s="963"/>
      <c r="C32" s="963"/>
      <c r="D32" s="963"/>
      <c r="E32" s="964"/>
      <c r="F32" s="970"/>
      <c r="G32" s="971"/>
      <c r="H32" s="971"/>
      <c r="I32" s="971"/>
      <c r="J32" s="971"/>
      <c r="K32" s="508" t="str">
        <f>$K$30</f>
        <v>0</v>
      </c>
      <c r="L32" s="509" t="str">
        <f>$L$30</f>
        <v>0</v>
      </c>
      <c r="M32" s="510" t="s">
        <v>241</v>
      </c>
      <c r="N32" s="511">
        <v>2</v>
      </c>
      <c r="O32" s="490"/>
      <c r="P32" s="455" t="s">
        <v>31</v>
      </c>
      <c r="Q32" s="459"/>
      <c r="R32" s="512" t="s">
        <v>31</v>
      </c>
      <c r="S32" s="455">
        <v>0.12</v>
      </c>
      <c r="T32" s="513" t="s">
        <v>208</v>
      </c>
      <c r="U32" s="992"/>
      <c r="V32" s="737" t="str">
        <f>IF(TODAY()&gt;$T$3,"VENCIDO",IF((S32/1000)&gt;=(ABS(O32))+Q32,"CONFORME","NÃO CONFORME"))</f>
        <v>0</v>
      </c>
      <c r="W32" s="491" t="s">
        <v>238</v>
      </c>
      <c r="X32" s="514" t="s">
        <v>239</v>
      </c>
      <c r="Y32" s="394"/>
    </row>
    <row r="33" spans="1:42" customHeight="1" ht="13.5">
      <c r="A33" s="962"/>
      <c r="B33" s="963"/>
      <c r="C33" s="963"/>
      <c r="D33" s="963"/>
      <c r="E33" s="964"/>
      <c r="F33" s="970"/>
      <c r="G33" s="971"/>
      <c r="H33" s="971"/>
      <c r="I33" s="971"/>
      <c r="J33" s="971"/>
      <c r="K33" s="508" t="str">
        <f>$K$30</f>
        <v>0</v>
      </c>
      <c r="L33" s="509" t="str">
        <f>$L$30</f>
        <v>0</v>
      </c>
      <c r="M33" s="510" t="s">
        <v>240</v>
      </c>
      <c r="N33" s="511">
        <v>5</v>
      </c>
      <c r="O33" s="490">
        <v>2.0E-5</v>
      </c>
      <c r="P33" s="455" t="s">
        <v>31</v>
      </c>
      <c r="Q33" s="459">
        <v>2.0E-5</v>
      </c>
      <c r="R33" s="512" t="s">
        <v>31</v>
      </c>
      <c r="S33" s="455">
        <v>0.15</v>
      </c>
      <c r="T33" s="513" t="s">
        <v>208</v>
      </c>
      <c r="U33" s="992"/>
      <c r="V33" s="737" t="str">
        <f>IF(TODAY()&gt;$T$3,"VENCIDO",IF((S33/1000)&gt;=(ABS(O33))+Q33,"CONFORME","NÃO CONFORME"))</f>
        <v>0</v>
      </c>
      <c r="W33" s="491" t="s">
        <v>238</v>
      </c>
      <c r="X33" s="514" t="s">
        <v>239</v>
      </c>
      <c r="Y33" s="394"/>
    </row>
    <row r="34" spans="1:42" customHeight="1" ht="13.5">
      <c r="A34" s="962"/>
      <c r="B34" s="963"/>
      <c r="C34" s="963"/>
      <c r="D34" s="963"/>
      <c r="E34" s="964"/>
      <c r="F34" s="970"/>
      <c r="G34" s="971"/>
      <c r="H34" s="971"/>
      <c r="I34" s="971"/>
      <c r="J34" s="971"/>
      <c r="K34" s="508" t="str">
        <f>$K$30</f>
        <v>0</v>
      </c>
      <c r="L34" s="509" t="str">
        <f>$L$30</f>
        <v>0</v>
      </c>
      <c r="M34" s="510">
        <v>10</v>
      </c>
      <c r="N34" s="511">
        <v>10</v>
      </c>
      <c r="O34" s="490">
        <v>-6.999999999999999E-5</v>
      </c>
      <c r="P34" s="455" t="s">
        <v>31</v>
      </c>
      <c r="Q34" s="459">
        <v>3.0E-5</v>
      </c>
      <c r="R34" s="512" t="s">
        <v>31</v>
      </c>
      <c r="S34" s="455">
        <v>0.2</v>
      </c>
      <c r="T34" s="513" t="s">
        <v>208</v>
      </c>
      <c r="U34" s="992"/>
      <c r="V34" s="737" t="str">
        <f>IF(TODAY()&gt;$T$3,"VENCIDO",IF((S34/1000)&gt;=(ABS(O34))+Q34,"CONFORME","NÃO CONFORME"))</f>
        <v>0</v>
      </c>
      <c r="W34" s="491" t="s">
        <v>238</v>
      </c>
      <c r="X34" s="514" t="s">
        <v>239</v>
      </c>
      <c r="Y34" s="394"/>
    </row>
    <row r="35" spans="1:42" customHeight="1" ht="13.5">
      <c r="A35" s="478"/>
      <c r="B35" s="479"/>
      <c r="C35" s="479"/>
      <c r="D35" s="479"/>
      <c r="E35" s="480"/>
      <c r="F35" s="970"/>
      <c r="G35" s="971"/>
      <c r="H35" s="971"/>
      <c r="I35" s="971"/>
      <c r="J35" s="971"/>
      <c r="K35" s="508" t="str">
        <f>$K$30</f>
        <v>0</v>
      </c>
      <c r="L35" s="509" t="str">
        <f>$L$30</f>
        <v>0</v>
      </c>
      <c r="M35" s="510" t="s">
        <v>242</v>
      </c>
      <c r="N35" s="511">
        <v>10</v>
      </c>
      <c r="O35" s="490">
        <v>0</v>
      </c>
      <c r="P35" s="455" t="s">
        <v>31</v>
      </c>
      <c r="Q35" s="459">
        <v>3.0E-5</v>
      </c>
      <c r="R35" s="512" t="s">
        <v>31</v>
      </c>
      <c r="S35" s="455">
        <v>0.2</v>
      </c>
      <c r="T35" s="513" t="s">
        <v>208</v>
      </c>
      <c r="U35" s="992"/>
      <c r="V35" s="737" t="str">
        <f>IF(TODAY()&gt;$T$3,"VENCIDO",IF((S35/1000)&gt;=(ABS(O35))+Q35,"CONFORME","NÃO CONFORME"))</f>
        <v>0</v>
      </c>
      <c r="W35" s="491" t="s">
        <v>238</v>
      </c>
      <c r="X35" s="514" t="s">
        <v>239</v>
      </c>
      <c r="Y35" s="394"/>
    </row>
    <row r="36" spans="1:42" customHeight="1" ht="13.5">
      <c r="A36" s="962"/>
      <c r="B36" s="963"/>
      <c r="C36" s="963"/>
      <c r="D36" s="963"/>
      <c r="E36" s="964"/>
      <c r="F36" s="970"/>
      <c r="G36" s="971"/>
      <c r="H36" s="971"/>
      <c r="I36" s="971"/>
      <c r="J36" s="971"/>
      <c r="K36" s="508" t="str">
        <f>$K$30</f>
        <v>0</v>
      </c>
      <c r="L36" s="509" t="str">
        <f>$L$30</f>
        <v>0</v>
      </c>
      <c r="M36" s="510">
        <v>20</v>
      </c>
      <c r="N36" s="511">
        <v>20</v>
      </c>
      <c r="O36" s="490">
        <v>-5.0E-5</v>
      </c>
      <c r="P36" s="455" t="s">
        <v>31</v>
      </c>
      <c r="Q36" s="459">
        <v>4.0E-5</v>
      </c>
      <c r="R36" s="512" t="s">
        <v>31</v>
      </c>
      <c r="S36" s="455">
        <v>0.25</v>
      </c>
      <c r="T36" s="513" t="s">
        <v>208</v>
      </c>
      <c r="U36" s="992"/>
      <c r="V36" s="737" t="str">
        <f>IF(TODAY()&gt;$T$3,"VENCIDO",IF((S36/1000)&gt;=(ABS(O36))+Q36,"CONFORME","NÃO CONFORME"))</f>
        <v>0</v>
      </c>
      <c r="W36" s="491" t="s">
        <v>238</v>
      </c>
      <c r="X36" s="514" t="s">
        <v>239</v>
      </c>
      <c r="Y36" s="265"/>
    </row>
    <row r="37" spans="1:42" customHeight="1" ht="13.5">
      <c r="A37" s="962"/>
      <c r="B37" s="963"/>
      <c r="C37" s="963"/>
      <c r="D37" s="963"/>
      <c r="E37" s="964"/>
      <c r="F37" s="970"/>
      <c r="G37" s="971"/>
      <c r="H37" s="971"/>
      <c r="I37" s="971"/>
      <c r="J37" s="971"/>
      <c r="K37" s="508" t="str">
        <f>$K$30</f>
        <v>0</v>
      </c>
      <c r="L37" s="509" t="str">
        <f>$L$30</f>
        <v>0</v>
      </c>
      <c r="M37" s="510">
        <v>50</v>
      </c>
      <c r="N37" s="511">
        <v>50</v>
      </c>
      <c r="O37" s="490">
        <v>-0.00018</v>
      </c>
      <c r="P37" s="455" t="s">
        <v>31</v>
      </c>
      <c r="Q37" s="459">
        <v>6.999999999999999E-5</v>
      </c>
      <c r="R37" s="512" t="s">
        <v>31</v>
      </c>
      <c r="S37" s="455">
        <v>0.3</v>
      </c>
      <c r="T37" s="513" t="s">
        <v>208</v>
      </c>
      <c r="U37" s="992"/>
      <c r="V37" s="737" t="str">
        <f>IF(TODAY()&gt;$T$3,"VENCIDO",IF((S37/1000)&gt;=(ABS(O37))+Q37,"CONFORME","NÃO CONFORME"))</f>
        <v>0</v>
      </c>
      <c r="W37" s="491" t="s">
        <v>238</v>
      </c>
      <c r="X37" s="514" t="s">
        <v>239</v>
      </c>
      <c r="Y37" s="265"/>
    </row>
    <row r="38" spans="1:42" customHeight="1" ht="13.5">
      <c r="A38" s="962"/>
      <c r="B38" s="963"/>
      <c r="C38" s="963"/>
      <c r="D38" s="963"/>
      <c r="E38" s="964"/>
      <c r="F38" s="970"/>
      <c r="G38" s="971"/>
      <c r="H38" s="971"/>
      <c r="I38" s="971"/>
      <c r="J38" s="971"/>
      <c r="K38" s="508" t="str">
        <f>$K$30</f>
        <v>0</v>
      </c>
      <c r="L38" s="509" t="str">
        <f>$L$30</f>
        <v>0</v>
      </c>
      <c r="M38" s="510">
        <v>100</v>
      </c>
      <c r="N38" s="511">
        <v>100</v>
      </c>
      <c r="O38" s="490">
        <v>-0.00015</v>
      </c>
      <c r="P38" s="455" t="s">
        <v>31</v>
      </c>
      <c r="Q38" s="459">
        <v>0.00013</v>
      </c>
      <c r="R38" s="512" t="s">
        <v>31</v>
      </c>
      <c r="S38" s="455">
        <v>0.5</v>
      </c>
      <c r="T38" s="513" t="s">
        <v>208</v>
      </c>
      <c r="U38" s="992"/>
      <c r="V38" s="737" t="str">
        <f>IF(TODAY()&gt;$T$3,"VENCIDO",IF((S38/1000)&gt;=(ABS(O38))+Q38,"CONFORME","NÃO CONFORME"))</f>
        <v>0</v>
      </c>
      <c r="W38" s="491" t="s">
        <v>238</v>
      </c>
      <c r="X38" s="514" t="s">
        <v>239</v>
      </c>
      <c r="Y38" s="265"/>
    </row>
    <row r="39" spans="1:42" customHeight="1" ht="13.5">
      <c r="A39" s="962"/>
      <c r="B39" s="963"/>
      <c r="C39" s="963"/>
      <c r="D39" s="963"/>
      <c r="E39" s="964"/>
      <c r="F39" s="970"/>
      <c r="G39" s="971"/>
      <c r="H39" s="971"/>
      <c r="I39" s="971"/>
      <c r="J39" s="971"/>
      <c r="K39" s="508" t="str">
        <f>$K$30</f>
        <v>0</v>
      </c>
      <c r="L39" s="509" t="str">
        <f>$L$30</f>
        <v>0</v>
      </c>
      <c r="M39" s="510" t="s">
        <v>243</v>
      </c>
      <c r="N39" s="511">
        <v>100</v>
      </c>
      <c r="O39" s="490">
        <v>-0.00023</v>
      </c>
      <c r="P39" s="455" t="s">
        <v>31</v>
      </c>
      <c r="Q39" s="459">
        <v>0.00013</v>
      </c>
      <c r="R39" s="512" t="s">
        <v>31</v>
      </c>
      <c r="S39" s="455">
        <v>0.5</v>
      </c>
      <c r="T39" s="513" t="s">
        <v>208</v>
      </c>
      <c r="U39" s="992"/>
      <c r="V39" s="737" t="str">
        <f>IF(TODAY()&gt;$T$3,"VENCIDO",IF((S39/1000)&gt;=(ABS(O39))+Q39,"CONFORME","NÃO CONFORME"))</f>
        <v>0</v>
      </c>
      <c r="W39" s="491" t="s">
        <v>238</v>
      </c>
      <c r="X39" s="514" t="s">
        <v>239</v>
      </c>
      <c r="Y39" s="265"/>
    </row>
    <row r="40" spans="1:42" customHeight="1" ht="13.5">
      <c r="A40" s="962"/>
      <c r="B40" s="963"/>
      <c r="C40" s="963"/>
      <c r="D40" s="963"/>
      <c r="E40" s="964"/>
      <c r="F40" s="973"/>
      <c r="G40" s="974"/>
      <c r="H40" s="974"/>
      <c r="I40" s="974"/>
      <c r="J40" s="974"/>
      <c r="K40" s="515" t="str">
        <f>$K$30</f>
        <v>0</v>
      </c>
      <c r="L40" s="516" t="str">
        <f>$L$30</f>
        <v>0</v>
      </c>
      <c r="M40" s="517">
        <v>200</v>
      </c>
      <c r="N40" s="518">
        <v>200</v>
      </c>
      <c r="O40" s="498">
        <v>-0.00013</v>
      </c>
      <c r="P40" s="465" t="s">
        <v>31</v>
      </c>
      <c r="Q40" s="468">
        <v>0.00024</v>
      </c>
      <c r="R40" s="519" t="s">
        <v>31</v>
      </c>
      <c r="S40" s="465">
        <v>1</v>
      </c>
      <c r="T40" s="520" t="s">
        <v>208</v>
      </c>
      <c r="U40" s="992"/>
      <c r="V40" s="738" t="str">
        <f>IF(TODAY()&gt;$T$3,"VENCIDO",IF((S40/1000)&gt;=(ABS(O40))+Q40,"CONFORME","NÃO CONFORME"))</f>
        <v>0</v>
      </c>
      <c r="W40" s="499" t="s">
        <v>238</v>
      </c>
      <c r="X40" s="521" t="s">
        <v>239</v>
      </c>
      <c r="Y40" s="265"/>
    </row>
    <row r="41" spans="1:42" customHeight="1" ht="13.5">
      <c r="A41" s="962"/>
      <c r="B41" s="963"/>
      <c r="C41" s="963"/>
      <c r="D41" s="963"/>
      <c r="E41" s="964"/>
      <c r="F41" s="967" t="s">
        <v>244</v>
      </c>
      <c r="G41" s="968"/>
      <c r="H41" s="968"/>
      <c r="I41" s="968"/>
      <c r="J41" s="969"/>
      <c r="K41" s="473" t="s">
        <v>245</v>
      </c>
      <c r="L41" s="445" t="s">
        <v>246</v>
      </c>
      <c r="M41" s="446">
        <v>100</v>
      </c>
      <c r="N41" s="475">
        <v>100</v>
      </c>
      <c r="O41" s="448">
        <v>1.0E-5</v>
      </c>
      <c r="P41" s="446" t="s">
        <v>31</v>
      </c>
      <c r="Q41" s="449">
        <v>0.00013</v>
      </c>
      <c r="R41" s="450" t="s">
        <v>31</v>
      </c>
      <c r="S41" s="446">
        <v>0.5</v>
      </c>
      <c r="T41" s="451" t="s">
        <v>208</v>
      </c>
      <c r="U41" s="976">
        <v>45170</v>
      </c>
      <c r="V41" s="739" t="str">
        <f>IF(TODAY()&gt;$T$3,"VENCIDO",IF((S41/1000)&gt;=(ABS(O41))+Q41,"CONFORME","NÃO CONFORME"))</f>
        <v>0</v>
      </c>
      <c r="W41" s="476" t="s">
        <v>238</v>
      </c>
      <c r="X41" s="477" t="s">
        <v>239</v>
      </c>
      <c r="Y41" s="265"/>
    </row>
    <row r="42" spans="1:42" customHeight="1" ht="13.5" s="522" customFormat="1">
      <c r="A42" s="962"/>
      <c r="B42" s="963"/>
      <c r="C42" s="963"/>
      <c r="D42" s="963"/>
      <c r="E42" s="964"/>
      <c r="F42" s="973"/>
      <c r="G42" s="974"/>
      <c r="H42" s="974"/>
      <c r="I42" s="974"/>
      <c r="J42" s="975"/>
      <c r="K42" s="464" t="str">
        <f>$K$41</f>
        <v>0</v>
      </c>
      <c r="L42" s="465" t="str">
        <f>$L$41</f>
        <v>0</v>
      </c>
      <c r="M42" s="465" t="s">
        <v>247</v>
      </c>
      <c r="N42" s="497">
        <v>200</v>
      </c>
      <c r="O42" s="498">
        <v>0.00013</v>
      </c>
      <c r="P42" s="465" t="s">
        <v>31</v>
      </c>
      <c r="Q42" s="468">
        <v>0.00026</v>
      </c>
      <c r="R42" s="469" t="s">
        <v>31</v>
      </c>
      <c r="S42" s="465">
        <v>1</v>
      </c>
      <c r="T42" s="470" t="s">
        <v>208</v>
      </c>
      <c r="U42" s="978"/>
      <c r="V42" s="738" t="str">
        <f>IF(TODAY()&gt;$T$3,"VENCIDO",IF((S42/1000)&gt;=(ABS(O42))+Q42,"CONFORME","NÃO CONFORME"))</f>
        <v>0</v>
      </c>
      <c r="W42" s="499" t="s">
        <v>238</v>
      </c>
      <c r="X42" s="500" t="s">
        <v>239</v>
      </c>
      <c r="Y42" s="265"/>
    </row>
    <row r="43" spans="1:42" customHeight="1" ht="13.5" s="522" customFormat="1">
      <c r="A43" s="962"/>
      <c r="B43" s="963"/>
      <c r="C43" s="963"/>
      <c r="D43" s="963"/>
      <c r="E43" s="964"/>
      <c r="F43" s="983" t="s">
        <v>248</v>
      </c>
      <c r="G43" s="971"/>
      <c r="H43" s="971"/>
      <c r="I43" s="971"/>
      <c r="J43" s="972"/>
      <c r="K43" s="523" t="s">
        <v>249</v>
      </c>
      <c r="L43" s="485" t="str">
        <f>$L$41</f>
        <v>0</v>
      </c>
      <c r="M43" s="485">
        <v>200</v>
      </c>
      <c r="N43" s="482">
        <v>200</v>
      </c>
      <c r="O43" s="483">
        <v>-5.0E-5</v>
      </c>
      <c r="P43" s="485" t="s">
        <v>31</v>
      </c>
      <c r="Q43" s="484">
        <v>0.0003</v>
      </c>
      <c r="R43" s="494" t="s">
        <v>31</v>
      </c>
      <c r="S43" s="485">
        <v>1</v>
      </c>
      <c r="T43" s="495" t="s">
        <v>208</v>
      </c>
      <c r="U43" s="977">
        <v>44743</v>
      </c>
      <c r="V43" s="739" t="str">
        <f>IF(TODAY()&gt;$T$3,"VENCIDO",IF((S43/1000)&gt;=(ABS(O43))+Q43,"CONFORME","NÃO CONFORME"))</f>
        <v>0</v>
      </c>
      <c r="W43" s="487" t="s">
        <v>238</v>
      </c>
      <c r="X43" s="488" t="s">
        <v>239</v>
      </c>
      <c r="Y43" s="265"/>
    </row>
    <row r="44" spans="1:42" customHeight="1" ht="13.5" s="522" customFormat="1">
      <c r="A44" s="962"/>
      <c r="B44" s="963"/>
      <c r="C44" s="963"/>
      <c r="D44" s="963"/>
      <c r="E44" s="964"/>
      <c r="F44" s="970"/>
      <c r="G44" s="971"/>
      <c r="H44" s="971"/>
      <c r="I44" s="971"/>
      <c r="J44" s="972"/>
      <c r="K44" s="454" t="str">
        <f>$K$43</f>
        <v>0</v>
      </c>
      <c r="L44" s="455" t="str">
        <f>$L$41</f>
        <v>0</v>
      </c>
      <c r="M44" s="455">
        <v>500</v>
      </c>
      <c r="N44" s="489">
        <v>500</v>
      </c>
      <c r="O44" s="490">
        <v>0.0002</v>
      </c>
      <c r="P44" s="455" t="s">
        <v>31</v>
      </c>
      <c r="Q44" s="459">
        <v>0.0008</v>
      </c>
      <c r="R44" s="460" t="s">
        <v>31</v>
      </c>
      <c r="S44" s="455">
        <v>2.5</v>
      </c>
      <c r="T44" s="461" t="s">
        <v>208</v>
      </c>
      <c r="U44" s="977"/>
      <c r="V44" s="737" t="str">
        <f>IF(TODAY()&gt;$T$3,"VENCIDO",IF((S44/1000)&gt;=(ABS(O44))+Q44,"CONFORME","NÃO CONFORME"))</f>
        <v>0</v>
      </c>
      <c r="W44" s="491" t="s">
        <v>238</v>
      </c>
      <c r="X44" s="492" t="s">
        <v>239</v>
      </c>
      <c r="Y44" s="265"/>
    </row>
    <row r="45" spans="1:42" customHeight="1" ht="13.5" s="522" customFormat="1">
      <c r="A45" s="962"/>
      <c r="B45" s="963"/>
      <c r="C45" s="963"/>
      <c r="D45" s="963"/>
      <c r="E45" s="964"/>
      <c r="F45" s="970"/>
      <c r="G45" s="971"/>
      <c r="H45" s="971"/>
      <c r="I45" s="971"/>
      <c r="J45" s="972"/>
      <c r="K45" s="454" t="str">
        <f>$K$43</f>
        <v>0</v>
      </c>
      <c r="L45" s="455" t="str">
        <f>$L$41</f>
        <v>0</v>
      </c>
      <c r="M45" s="455">
        <v>1</v>
      </c>
      <c r="N45" s="489">
        <v>1000</v>
      </c>
      <c r="O45" s="490">
        <v>-0.0016</v>
      </c>
      <c r="P45" s="455" t="s">
        <v>31</v>
      </c>
      <c r="Q45" s="459">
        <v>0.0015</v>
      </c>
      <c r="R45" s="460" t="s">
        <v>31</v>
      </c>
      <c r="S45" s="455">
        <v>5</v>
      </c>
      <c r="T45" s="461" t="s">
        <v>208</v>
      </c>
      <c r="U45" s="977"/>
      <c r="V45" s="737" t="str">
        <f>IF(TODAY()&gt;$T$3,"VENCIDO",IF((S45/1000)&gt;=(ABS(O45))+Q45,"CONFORME","NÃO CONFORME"))</f>
        <v>0</v>
      </c>
      <c r="W45" s="491" t="s">
        <v>238</v>
      </c>
      <c r="X45" s="492" t="s">
        <v>239</v>
      </c>
      <c r="Y45" s="265"/>
    </row>
    <row r="46" spans="1:42" customHeight="1" ht="13.5" s="522" customFormat="1">
      <c r="A46" s="962"/>
      <c r="B46" s="963"/>
      <c r="C46" s="963"/>
      <c r="D46" s="963"/>
      <c r="E46" s="964"/>
      <c r="F46" s="970"/>
      <c r="G46" s="971"/>
      <c r="H46" s="971"/>
      <c r="I46" s="971"/>
      <c r="J46" s="972"/>
      <c r="K46" s="454" t="str">
        <f>$K$43</f>
        <v>0</v>
      </c>
      <c r="L46" s="455" t="str">
        <f>$L$41</f>
        <v>0</v>
      </c>
      <c r="M46" s="455">
        <v>2</v>
      </c>
      <c r="N46" s="489">
        <v>2000</v>
      </c>
      <c r="O46" s="490">
        <v>-0.0022</v>
      </c>
      <c r="P46" s="455" t="s">
        <v>31</v>
      </c>
      <c r="Q46" s="459">
        <v>0.003</v>
      </c>
      <c r="R46" s="460" t="s">
        <v>31</v>
      </c>
      <c r="S46" s="455">
        <v>10</v>
      </c>
      <c r="T46" s="461" t="s">
        <v>208</v>
      </c>
      <c r="U46" s="977"/>
      <c r="V46" s="737" t="str">
        <f>IF(TODAY()&gt;$T$3,"VENCIDO",IF((S46/1000)&gt;=(ABS(O46))+Q46,"CONFORME","NÃO CONFORME"))</f>
        <v>0</v>
      </c>
      <c r="W46" s="491" t="s">
        <v>238</v>
      </c>
      <c r="X46" s="492" t="s">
        <v>239</v>
      </c>
      <c r="Y46" s="265"/>
    </row>
    <row r="47" spans="1:42" customHeight="1" ht="13.5" s="522" customFormat="1">
      <c r="A47" s="962"/>
      <c r="B47" s="963"/>
      <c r="C47" s="963"/>
      <c r="D47" s="963"/>
      <c r="E47" s="964"/>
      <c r="F47" s="973"/>
      <c r="G47" s="974"/>
      <c r="H47" s="974"/>
      <c r="I47" s="974"/>
      <c r="J47" s="975"/>
      <c r="K47" s="454" t="str">
        <f>$K$43</f>
        <v>0</v>
      </c>
      <c r="L47" s="455" t="str">
        <f>$L$41</f>
        <v>0</v>
      </c>
      <c r="M47" s="465" t="s">
        <v>250</v>
      </c>
      <c r="N47" s="497">
        <v>2000</v>
      </c>
      <c r="O47" s="498">
        <v>-0.0004</v>
      </c>
      <c r="P47" s="465" t="s">
        <v>31</v>
      </c>
      <c r="Q47" s="468">
        <v>0.003</v>
      </c>
      <c r="R47" s="469" t="s">
        <v>31</v>
      </c>
      <c r="S47" s="465">
        <v>10</v>
      </c>
      <c r="T47" s="470" t="s">
        <v>208</v>
      </c>
      <c r="U47" s="978"/>
      <c r="V47" s="738" t="str">
        <f>IF(TODAY()&gt;$T$3,"VENCIDO",IF((S47/1000)&gt;=(ABS(O47))+Q47,"CONFORME","NÃO CONFORME"))</f>
        <v>0</v>
      </c>
      <c r="W47" s="499" t="s">
        <v>238</v>
      </c>
      <c r="X47" s="500" t="s">
        <v>239</v>
      </c>
      <c r="Y47" s="265"/>
    </row>
    <row r="48" spans="1:42" customHeight="1" ht="13.5" s="522" customFormat="1">
      <c r="A48" s="962"/>
      <c r="B48" s="963"/>
      <c r="C48" s="963"/>
      <c r="D48" s="963"/>
      <c r="E48" s="964"/>
      <c r="F48" s="995" t="s">
        <v>251</v>
      </c>
      <c r="G48" s="968"/>
      <c r="H48" s="968"/>
      <c r="I48" s="968"/>
      <c r="J48" s="968"/>
      <c r="K48" s="524" t="s">
        <v>252</v>
      </c>
      <c r="L48" s="525" t="s">
        <v>246</v>
      </c>
      <c r="M48" s="526" t="s">
        <v>240</v>
      </c>
      <c r="N48" s="527">
        <v>5000</v>
      </c>
      <c r="O48" s="528">
        <v>-0.007</v>
      </c>
      <c r="P48" s="526" t="s">
        <v>31</v>
      </c>
      <c r="Q48" s="529">
        <v>0.025</v>
      </c>
      <c r="R48" s="530" t="s">
        <v>31</v>
      </c>
      <c r="S48" s="526">
        <v>75</v>
      </c>
      <c r="T48" s="531" t="s">
        <v>208</v>
      </c>
      <c r="U48" s="532">
        <v>44743</v>
      </c>
      <c r="V48" s="738" t="str">
        <f>IF(TODAY()&gt;$T$3,"VENCIDO",IF((S48/1000)&gt;=(ABS(O48))+Q48,"CONFORME","NÃO CONFORME"))</f>
        <v>0</v>
      </c>
      <c r="W48" s="533" t="s">
        <v>253</v>
      </c>
      <c r="X48" s="534" t="s">
        <v>239</v>
      </c>
      <c r="Y48" s="265"/>
    </row>
    <row r="49" spans="1:42" customHeight="1" ht="13.5" s="522" customFormat="1">
      <c r="A49" s="962"/>
      <c r="B49" s="963"/>
      <c r="C49" s="963"/>
      <c r="D49" s="963"/>
      <c r="E49" s="964"/>
      <c r="F49" s="1007" t="s">
        <v>254</v>
      </c>
      <c r="G49" s="966"/>
      <c r="H49" s="966"/>
      <c r="I49" s="966"/>
      <c r="J49" s="966"/>
      <c r="K49" s="535" t="s">
        <v>255</v>
      </c>
      <c r="L49" s="536" t="s">
        <v>246</v>
      </c>
      <c r="M49" s="537" t="s">
        <v>240</v>
      </c>
      <c r="N49" s="538">
        <v>10000</v>
      </c>
      <c r="O49" s="539">
        <v>-0.022</v>
      </c>
      <c r="P49" s="537" t="s">
        <v>31</v>
      </c>
      <c r="Q49" s="540">
        <v>0.015</v>
      </c>
      <c r="R49" s="541" t="s">
        <v>31</v>
      </c>
      <c r="S49" s="537">
        <v>50</v>
      </c>
      <c r="T49" s="542" t="s">
        <v>208</v>
      </c>
      <c r="U49" s="543">
        <v>44927</v>
      </c>
      <c r="V49" s="738" t="str">
        <f>IF(TODAY()&gt;$T$3,"VENCIDO",IF((S49/1000)&gt;=(ABS(O49))+Q49,"CONFORME","NÃO CONFORME"))</f>
        <v>0</v>
      </c>
      <c r="W49" s="544" t="s">
        <v>238</v>
      </c>
      <c r="X49" s="545" t="s">
        <v>239</v>
      </c>
      <c r="Y49" s="265"/>
    </row>
    <row r="50" spans="1:42" customHeight="1" ht="13.5" s="522" customFormat="1">
      <c r="A50" s="962"/>
      <c r="B50" s="963"/>
      <c r="C50" s="963"/>
      <c r="D50" s="963"/>
      <c r="E50" s="964"/>
      <c r="F50" s="988" t="s">
        <v>256</v>
      </c>
      <c r="G50" s="989"/>
      <c r="H50" s="989"/>
      <c r="I50" s="989"/>
      <c r="J50" s="989"/>
      <c r="K50" s="546" t="s">
        <v>257</v>
      </c>
      <c r="L50" s="547" t="s">
        <v>246</v>
      </c>
      <c r="M50" s="548">
        <v>20</v>
      </c>
      <c r="N50" s="549">
        <v>20000</v>
      </c>
      <c r="O50" s="550">
        <v>-0.05</v>
      </c>
      <c r="P50" s="548" t="s">
        <v>31</v>
      </c>
      <c r="Q50" s="551">
        <v>0.03</v>
      </c>
      <c r="R50" s="552" t="s">
        <v>31</v>
      </c>
      <c r="S50" s="548">
        <v>200</v>
      </c>
      <c r="T50" s="553" t="s">
        <v>208</v>
      </c>
      <c r="U50" s="543">
        <v>44743</v>
      </c>
      <c r="V50" s="738" t="str">
        <f>IF(TODAY()&gt;$T$3,"VENCIDO",IF((S50/1000)&gt;=(ABS(O50))+Q50,"CONFORME","NÃO CONFORME"))</f>
        <v>0</v>
      </c>
      <c r="W50" s="554" t="s">
        <v>238</v>
      </c>
      <c r="X50" s="555" t="s">
        <v>239</v>
      </c>
      <c r="Y50" s="265"/>
    </row>
    <row r="51" spans="1:42" customHeight="1" ht="13.5">
      <c r="A51" s="962"/>
      <c r="B51" s="963"/>
      <c r="C51" s="963"/>
      <c r="D51" s="963"/>
      <c r="E51" s="964"/>
      <c r="F51" s="967" t="s">
        <v>258</v>
      </c>
      <c r="G51" s="968"/>
      <c r="H51" s="968"/>
      <c r="I51" s="968"/>
      <c r="J51" s="969"/>
      <c r="K51" s="473" t="s">
        <v>259</v>
      </c>
      <c r="L51" s="445" t="s">
        <v>246</v>
      </c>
      <c r="M51" s="556" t="s">
        <v>240</v>
      </c>
      <c r="N51" s="557">
        <v>1</v>
      </c>
      <c r="O51" s="558">
        <v>-5.0E-6</v>
      </c>
      <c r="P51" s="556" t="s">
        <v>31</v>
      </c>
      <c r="Q51" s="559">
        <v>6.0E-6</v>
      </c>
      <c r="R51" s="560" t="s">
        <v>31</v>
      </c>
      <c r="S51" s="561">
        <v>0.02</v>
      </c>
      <c r="T51" s="562" t="s">
        <v>208</v>
      </c>
      <c r="U51" s="993">
        <v>44256</v>
      </c>
      <c r="V51" s="739" t="str">
        <f>IF(TODAY()&gt;$T$3,"VENCIDO",IF((S51/1000)&gt;=(ABS(O51))+Q51,"CONFORME","NÃO CONFORME"))</f>
        <v>0</v>
      </c>
      <c r="W51" s="533" t="s">
        <v>238</v>
      </c>
      <c r="X51" s="563" t="s">
        <v>260</v>
      </c>
      <c r="Y51" s="265"/>
    </row>
    <row r="52" spans="1:42" customHeight="1" ht="13.5">
      <c r="A52" s="962"/>
      <c r="B52" s="963"/>
      <c r="C52" s="963"/>
      <c r="D52" s="963"/>
      <c r="E52" s="964"/>
      <c r="F52" s="970"/>
      <c r="G52" s="971"/>
      <c r="H52" s="971"/>
      <c r="I52" s="971"/>
      <c r="J52" s="972"/>
      <c r="K52" s="564" t="str">
        <f>$K$51</f>
        <v>0</v>
      </c>
      <c r="L52" s="456" t="str">
        <f>$L$51</f>
        <v>0</v>
      </c>
      <c r="M52" s="510" t="s">
        <v>261</v>
      </c>
      <c r="N52" s="565">
        <v>2</v>
      </c>
      <c r="O52" s="566">
        <v>-4.0E-6</v>
      </c>
      <c r="P52" s="510" t="s">
        <v>31</v>
      </c>
      <c r="Q52" s="567">
        <v>6.0E-6</v>
      </c>
      <c r="R52" s="568" t="s">
        <v>31</v>
      </c>
      <c r="S52" s="561">
        <v>0.02</v>
      </c>
      <c r="T52" s="569" t="s">
        <v>208</v>
      </c>
      <c r="U52" s="993"/>
      <c r="V52" s="737" t="str">
        <f>IF(TODAY()&gt;$T$3,"VENCIDO",IF((S52/1000)&gt;=(ABS(O52))+Q52,"CONFORME","NÃO CONFORME"))</f>
        <v>0</v>
      </c>
      <c r="W52" s="491" t="s">
        <v>238</v>
      </c>
      <c r="X52" s="514" t="s">
        <v>260</v>
      </c>
      <c r="Y52" s="265"/>
    </row>
    <row r="53" spans="1:42" customHeight="1" ht="13.5">
      <c r="A53" s="962"/>
      <c r="B53" s="963"/>
      <c r="C53" s="963"/>
      <c r="D53" s="963"/>
      <c r="E53" s="964"/>
      <c r="F53" s="970"/>
      <c r="G53" s="971"/>
      <c r="H53" s="971"/>
      <c r="I53" s="971"/>
      <c r="J53" s="972"/>
      <c r="K53" s="564" t="str">
        <f>$K$51</f>
        <v>0</v>
      </c>
      <c r="L53" s="456" t="str">
        <f>$L$51</f>
        <v>0</v>
      </c>
      <c r="M53" s="510" t="s">
        <v>240</v>
      </c>
      <c r="N53" s="565">
        <v>5</v>
      </c>
      <c r="O53" s="570">
        <v>2.0E-6</v>
      </c>
      <c r="P53" s="510" t="s">
        <v>31</v>
      </c>
      <c r="Q53" s="567">
        <v>6.0E-6</v>
      </c>
      <c r="R53" s="568" t="s">
        <v>31</v>
      </c>
      <c r="S53" s="561">
        <v>0.02</v>
      </c>
      <c r="T53" s="569" t="s">
        <v>208</v>
      </c>
      <c r="U53" s="993"/>
      <c r="V53" s="737" t="str">
        <f>IF(TODAY()&gt;$T$3,"VENCIDO",IF((S53/1000)&gt;=(ABS(O53))+Q53,"CONFORME","NÃO CONFORME"))</f>
        <v>0</v>
      </c>
      <c r="W53" s="491" t="s">
        <v>238</v>
      </c>
      <c r="X53" s="514" t="s">
        <v>260</v>
      </c>
      <c r="Y53" s="265"/>
    </row>
    <row r="54" spans="1:42" customHeight="1" ht="13.5">
      <c r="A54" s="962"/>
      <c r="B54" s="963"/>
      <c r="C54" s="963"/>
      <c r="D54" s="963"/>
      <c r="E54" s="964"/>
      <c r="F54" s="970"/>
      <c r="G54" s="971"/>
      <c r="H54" s="971"/>
      <c r="I54" s="971"/>
      <c r="J54" s="972"/>
      <c r="K54" s="564" t="str">
        <f>$K$51</f>
        <v>0</v>
      </c>
      <c r="L54" s="456" t="str">
        <f>$L$51</f>
        <v>0</v>
      </c>
      <c r="M54" s="510" t="s">
        <v>240</v>
      </c>
      <c r="N54" s="565">
        <v>10</v>
      </c>
      <c r="O54" s="570">
        <v>-1.0E-6</v>
      </c>
      <c r="P54" s="510" t="s">
        <v>31</v>
      </c>
      <c r="Q54" s="567">
        <v>8.0E-6</v>
      </c>
      <c r="R54" s="568" t="s">
        <v>31</v>
      </c>
      <c r="S54" s="571">
        <v>0.025</v>
      </c>
      <c r="T54" s="569" t="s">
        <v>208</v>
      </c>
      <c r="U54" s="993"/>
      <c r="V54" s="737" t="str">
        <f>IF(TODAY()&gt;$T$3,"VENCIDO",IF((S54/1000)&gt;=(ABS(O54))+Q54,"CONFORME","NÃO CONFORME"))</f>
        <v>0</v>
      </c>
      <c r="W54" s="491" t="s">
        <v>238</v>
      </c>
      <c r="X54" s="514" t="s">
        <v>260</v>
      </c>
      <c r="Y54" s="265"/>
    </row>
    <row r="55" spans="1:42" customHeight="1" ht="13.5">
      <c r="A55" s="962"/>
      <c r="B55" s="963"/>
      <c r="C55" s="963"/>
      <c r="D55" s="963"/>
      <c r="E55" s="964"/>
      <c r="F55" s="970"/>
      <c r="G55" s="971"/>
      <c r="H55" s="971"/>
      <c r="I55" s="971"/>
      <c r="J55" s="972"/>
      <c r="K55" s="564" t="str">
        <f>$K$51</f>
        <v>0</v>
      </c>
      <c r="L55" s="456" t="str">
        <f>$L$51</f>
        <v>0</v>
      </c>
      <c r="M55" s="510" t="s">
        <v>261</v>
      </c>
      <c r="N55" s="565">
        <v>20</v>
      </c>
      <c r="O55" s="566">
        <v>8.0E-6</v>
      </c>
      <c r="P55" s="510" t="s">
        <v>31</v>
      </c>
      <c r="Q55" s="572">
        <v>1.0E-5</v>
      </c>
      <c r="R55" s="568" t="s">
        <v>31</v>
      </c>
      <c r="S55" s="571">
        <v>0.03</v>
      </c>
      <c r="T55" s="569" t="s">
        <v>208</v>
      </c>
      <c r="U55" s="993"/>
      <c r="V55" s="737" t="str">
        <f>IF(TODAY()&gt;$T$3,"VENCIDO",IF((S55/1000)&gt;=(ABS(O55))+Q55,"CONFORME","NÃO CONFORME"))</f>
        <v>0</v>
      </c>
      <c r="W55" s="491" t="s">
        <v>238</v>
      </c>
      <c r="X55" s="514" t="s">
        <v>260</v>
      </c>
      <c r="Y55" s="265"/>
    </row>
    <row r="56" spans="1:42" customHeight="1" ht="13.5">
      <c r="A56" s="962"/>
      <c r="B56" s="963"/>
      <c r="C56" s="963"/>
      <c r="D56" s="963"/>
      <c r="E56" s="964"/>
      <c r="F56" s="970"/>
      <c r="G56" s="971"/>
      <c r="H56" s="971"/>
      <c r="I56" s="971"/>
      <c r="J56" s="972"/>
      <c r="K56" s="564" t="str">
        <f>$K$51</f>
        <v>0</v>
      </c>
      <c r="L56" s="456" t="str">
        <f>$L$51</f>
        <v>0</v>
      </c>
      <c r="M56" s="510" t="s">
        <v>240</v>
      </c>
      <c r="N56" s="565">
        <v>50</v>
      </c>
      <c r="O56" s="566">
        <v>4.0E-6</v>
      </c>
      <c r="P56" s="510" t="s">
        <v>31</v>
      </c>
      <c r="Q56" s="567">
        <v>1.2E-5</v>
      </c>
      <c r="R56" s="568" t="s">
        <v>31</v>
      </c>
      <c r="S56" s="561">
        <v>0.04</v>
      </c>
      <c r="T56" s="569" t="s">
        <v>208</v>
      </c>
      <c r="U56" s="993"/>
      <c r="V56" s="737" t="str">
        <f>IF(TODAY()&gt;$T$3,"VENCIDO",IF((S56/1000)&gt;=(ABS(O56))+Q56,"CONFORME","NÃO CONFORME"))</f>
        <v>0</v>
      </c>
      <c r="W56" s="491" t="s">
        <v>238</v>
      </c>
      <c r="X56" s="514" t="s">
        <v>260</v>
      </c>
      <c r="Y56" s="265"/>
    </row>
    <row r="57" spans="1:42" customHeight="1" ht="13.5">
      <c r="F57" s="970"/>
      <c r="G57" s="971"/>
      <c r="H57" s="971"/>
      <c r="I57" s="971"/>
      <c r="J57" s="972"/>
      <c r="K57" s="564" t="str">
        <f>$K$51</f>
        <v>0</v>
      </c>
      <c r="L57" s="456" t="str">
        <f>$L$51</f>
        <v>0</v>
      </c>
      <c r="M57" s="510" t="s">
        <v>240</v>
      </c>
      <c r="N57" s="565">
        <v>100</v>
      </c>
      <c r="O57" s="566">
        <v>-1.0E-6</v>
      </c>
      <c r="P57" s="510" t="s">
        <v>31</v>
      </c>
      <c r="Q57" s="567">
        <v>1.5E-5</v>
      </c>
      <c r="R57" s="568" t="s">
        <v>31</v>
      </c>
      <c r="S57" s="573">
        <v>0.05</v>
      </c>
      <c r="T57" s="569" t="s">
        <v>208</v>
      </c>
      <c r="U57" s="993"/>
      <c r="V57" s="737" t="str">
        <f>IF(TODAY()&gt;$T$3,"VENCIDO",IF((S57/1000)&gt;=(ABS(O57))+Q57,"CONFORME","NÃO CONFORME"))</f>
        <v>0</v>
      </c>
      <c r="W57" s="491" t="s">
        <v>238</v>
      </c>
      <c r="X57" s="514" t="s">
        <v>260</v>
      </c>
      <c r="Y57" s="265"/>
    </row>
    <row r="58" spans="1:42" customHeight="1" ht="13.5">
      <c r="F58" s="970"/>
      <c r="G58" s="971"/>
      <c r="H58" s="971"/>
      <c r="I58" s="971"/>
      <c r="J58" s="972"/>
      <c r="K58" s="564" t="str">
        <f>$K$51</f>
        <v>0</v>
      </c>
      <c r="L58" s="456" t="str">
        <f>$L$51</f>
        <v>0</v>
      </c>
      <c r="M58" s="510" t="s">
        <v>262</v>
      </c>
      <c r="N58" s="565">
        <v>200</v>
      </c>
      <c r="O58" s="570">
        <v>-4.0E-6</v>
      </c>
      <c r="P58" s="510" t="s">
        <v>31</v>
      </c>
      <c r="Q58" s="572">
        <v>2.0E-5</v>
      </c>
      <c r="R58" s="568" t="s">
        <v>31</v>
      </c>
      <c r="S58" s="561">
        <v>0.06</v>
      </c>
      <c r="T58" s="569" t="s">
        <v>208</v>
      </c>
      <c r="U58" s="993"/>
      <c r="V58" s="737" t="str">
        <f>IF(TODAY()&gt;$T$3,"VENCIDO",IF((S58/1000)&gt;=(ABS(O58))+Q58,"CONFORME","NÃO CONFORME"))</f>
        <v>0</v>
      </c>
      <c r="W58" s="491" t="s">
        <v>238</v>
      </c>
      <c r="X58" s="514" t="s">
        <v>260</v>
      </c>
      <c r="Y58" s="265"/>
    </row>
    <row r="59" spans="1:42" customHeight="1" ht="13.5">
      <c r="F59" s="970"/>
      <c r="G59" s="971"/>
      <c r="H59" s="971"/>
      <c r="I59" s="971"/>
      <c r="J59" s="972"/>
      <c r="K59" s="574" t="str">
        <f>$K$51</f>
        <v>0</v>
      </c>
      <c r="L59" s="471" t="str">
        <f>$L$51</f>
        <v>0</v>
      </c>
      <c r="M59" s="510" t="s">
        <v>240</v>
      </c>
      <c r="N59" s="565">
        <v>500</v>
      </c>
      <c r="O59" s="566">
        <v>-2.1E-5</v>
      </c>
      <c r="P59" s="510" t="s">
        <v>31</v>
      </c>
      <c r="Q59" s="567">
        <v>2.5E-5</v>
      </c>
      <c r="R59" s="568" t="s">
        <v>31</v>
      </c>
      <c r="S59" s="561">
        <v>0.08</v>
      </c>
      <c r="T59" s="569" t="s">
        <v>208</v>
      </c>
      <c r="U59" s="993"/>
      <c r="V59" s="738" t="str">
        <f>IF(TODAY()&gt;$T$3,"VENCIDO",IF((S59/1000)&gt;=(ABS(O59))+Q59,"CONFORME","NÃO CONFORME"))</f>
        <v>0</v>
      </c>
      <c r="W59" s="491" t="s">
        <v>238</v>
      </c>
      <c r="X59" s="514" t="s">
        <v>260</v>
      </c>
      <c r="Y59" s="265"/>
    </row>
    <row r="60" spans="1:42" customHeight="1" ht="13.5">
      <c r="F60" s="967" t="s">
        <v>263</v>
      </c>
      <c r="G60" s="968"/>
      <c r="H60" s="968"/>
      <c r="I60" s="968"/>
      <c r="J60" s="968"/>
      <c r="K60" s="473" t="s">
        <v>264</v>
      </c>
      <c r="L60" s="445" t="s">
        <v>127</v>
      </c>
      <c r="M60" s="556" t="s">
        <v>265</v>
      </c>
      <c r="N60" s="575">
        <v>1</v>
      </c>
      <c r="O60" s="576">
        <v>-4.0E-5</v>
      </c>
      <c r="P60" s="556" t="s">
        <v>31</v>
      </c>
      <c r="Q60" s="577">
        <v>2.0E-5</v>
      </c>
      <c r="R60" s="560" t="s">
        <v>31</v>
      </c>
      <c r="S60" s="446">
        <v>1</v>
      </c>
      <c r="T60" s="562" t="s">
        <v>208</v>
      </c>
      <c r="U60" s="993">
        <v>44896</v>
      </c>
      <c r="V60" s="739" t="str">
        <f>IF(TODAY()&gt;$T$3,"VENCIDO",IF((S60/1000)&gt;=(ABS(O60))+Q60,"CONFORME","NÃO CONFORME"))</f>
        <v>0</v>
      </c>
      <c r="W60" s="533" t="s">
        <v>253</v>
      </c>
      <c r="X60" s="563" t="s">
        <v>239</v>
      </c>
      <c r="Y60" s="265"/>
    </row>
    <row r="61" spans="1:42" customHeight="1" ht="13.5">
      <c r="F61" s="970"/>
      <c r="G61" s="971"/>
      <c r="H61" s="971"/>
      <c r="I61" s="971"/>
      <c r="J61" s="971"/>
      <c r="K61" s="578" t="str">
        <f>$K$60</f>
        <v>0</v>
      </c>
      <c r="L61" s="452" t="str">
        <f>$L$60</f>
        <v>0</v>
      </c>
      <c r="M61" s="510" t="s">
        <v>220</v>
      </c>
      <c r="N61" s="511">
        <v>2</v>
      </c>
      <c r="O61" s="579">
        <v>4.0E-5</v>
      </c>
      <c r="P61" s="510" t="s">
        <v>31</v>
      </c>
      <c r="Q61" s="580">
        <v>2.0E-5</v>
      </c>
      <c r="R61" s="568" t="s">
        <v>31</v>
      </c>
      <c r="S61" s="455">
        <v>1.2</v>
      </c>
      <c r="T61" s="569" t="s">
        <v>208</v>
      </c>
      <c r="U61" s="993"/>
      <c r="V61" s="737" t="str">
        <f>IF(TODAY()&gt;$T$3,"VENCIDO",IF((S61/1000)&gt;=(ABS(O61))+Q61,"CONFORME","NÃO CONFORME"))</f>
        <v>0</v>
      </c>
      <c r="W61" s="491" t="s">
        <v>253</v>
      </c>
      <c r="X61" s="514" t="s">
        <v>239</v>
      </c>
      <c r="Y61" s="265"/>
    </row>
    <row r="62" spans="1:42" customHeight="1" ht="13.5">
      <c r="F62" s="970"/>
      <c r="G62" s="971"/>
      <c r="H62" s="971"/>
      <c r="I62" s="971"/>
      <c r="J62" s="971"/>
      <c r="K62" s="578" t="str">
        <f>$K$60</f>
        <v>0</v>
      </c>
      <c r="L62" s="452" t="str">
        <f>$L$60</f>
        <v>0</v>
      </c>
      <c r="M62" s="510" t="s">
        <v>266</v>
      </c>
      <c r="N62" s="511">
        <v>2</v>
      </c>
      <c r="O62" s="581"/>
      <c r="P62" s="510" t="s">
        <v>31</v>
      </c>
      <c r="Q62" s="580">
        <v>2.0E-5</v>
      </c>
      <c r="R62" s="568" t="s">
        <v>31</v>
      </c>
      <c r="S62" s="455">
        <v>1.2</v>
      </c>
      <c r="T62" s="569" t="s">
        <v>208</v>
      </c>
      <c r="U62" s="993"/>
      <c r="V62" s="737" t="str">
        <f>IF(TODAY()&gt;$T$3,"VENCIDO",IF((S62/1000)&gt;=(ABS(O62))+Q62,"CONFORME","NÃO CONFORME"))</f>
        <v>0</v>
      </c>
      <c r="W62" s="491" t="s">
        <v>253</v>
      </c>
      <c r="X62" s="514" t="s">
        <v>239</v>
      </c>
      <c r="Y62" s="265"/>
    </row>
    <row r="63" spans="1:42" customHeight="1" ht="13.5">
      <c r="F63" s="970"/>
      <c r="G63" s="971"/>
      <c r="H63" s="971"/>
      <c r="I63" s="971"/>
      <c r="J63" s="971"/>
      <c r="K63" s="578" t="str">
        <f>$K$60</f>
        <v>0</v>
      </c>
      <c r="L63" s="452" t="str">
        <f>$L$60</f>
        <v>0</v>
      </c>
      <c r="M63" s="510" t="s">
        <v>240</v>
      </c>
      <c r="N63" s="511">
        <v>5</v>
      </c>
      <c r="O63" s="581">
        <v>5.0E-5</v>
      </c>
      <c r="P63" s="510" t="s">
        <v>31</v>
      </c>
      <c r="Q63" s="580">
        <v>2.0E-5</v>
      </c>
      <c r="R63" s="568" t="s">
        <v>31</v>
      </c>
      <c r="S63" s="455">
        <v>1.5</v>
      </c>
      <c r="T63" s="569" t="s">
        <v>208</v>
      </c>
      <c r="U63" s="993"/>
      <c r="V63" s="737" t="str">
        <f>IF(TODAY()&gt;$T$3,"VENCIDO",IF((S63/1000)&gt;=(ABS(O63))+Q63,"CONFORME","NÃO CONFORME"))</f>
        <v>0</v>
      </c>
      <c r="W63" s="491" t="s">
        <v>253</v>
      </c>
      <c r="X63" s="514" t="s">
        <v>239</v>
      </c>
      <c r="Y63" s="265"/>
    </row>
    <row r="64" spans="1:42" customHeight="1" ht="13.5">
      <c r="F64" s="970"/>
      <c r="G64" s="971"/>
      <c r="H64" s="971"/>
      <c r="I64" s="971"/>
      <c r="J64" s="971"/>
      <c r="K64" s="578" t="str">
        <f>$K$60</f>
        <v>0</v>
      </c>
      <c r="L64" s="452" t="str">
        <f>$L$60</f>
        <v>0</v>
      </c>
      <c r="M64" s="510" t="s">
        <v>240</v>
      </c>
      <c r="N64" s="511">
        <v>10</v>
      </c>
      <c r="O64" s="579">
        <v>0.00017</v>
      </c>
      <c r="P64" s="510" t="s">
        <v>31</v>
      </c>
      <c r="Q64" s="580">
        <v>2.0E-5</v>
      </c>
      <c r="R64" s="568" t="s">
        <v>31</v>
      </c>
      <c r="S64" s="455">
        <v>2</v>
      </c>
      <c r="T64" s="569" t="s">
        <v>208</v>
      </c>
      <c r="U64" s="993"/>
      <c r="V64" s="737" t="str">
        <f>IF(TODAY()&gt;$T$3,"VENCIDO",IF((S64/1000)&gt;=(ABS(O64))+Q64,"CONFORME","NÃO CONFORME"))</f>
        <v>0</v>
      </c>
      <c r="W64" s="491" t="s">
        <v>253</v>
      </c>
      <c r="X64" s="514" t="s">
        <v>239</v>
      </c>
      <c r="Y64" s="265"/>
    </row>
    <row r="65" spans="1:42" customHeight="1" ht="13.5">
      <c r="F65" s="970"/>
      <c r="G65" s="971"/>
      <c r="H65" s="971"/>
      <c r="I65" s="971"/>
      <c r="J65" s="971"/>
      <c r="K65" s="578" t="str">
        <f>$K$60</f>
        <v>0</v>
      </c>
      <c r="L65" s="452" t="str">
        <f>$L$60</f>
        <v>0</v>
      </c>
      <c r="M65" s="510" t="s">
        <v>240</v>
      </c>
      <c r="N65" s="511">
        <v>20</v>
      </c>
      <c r="O65" s="579"/>
      <c r="P65" s="510" t="s">
        <v>31</v>
      </c>
      <c r="Q65" s="580">
        <v>4.0E-5</v>
      </c>
      <c r="R65" s="568" t="s">
        <v>31</v>
      </c>
      <c r="S65" s="455">
        <v>2.5</v>
      </c>
      <c r="T65" s="569" t="s">
        <v>208</v>
      </c>
      <c r="U65" s="993"/>
      <c r="V65" s="737" t="str">
        <f>IF(TODAY()&gt;$T$3,"VENCIDO",IF((S65/1000)&gt;=(ABS(O65))+Q65,"CONFORME","NÃO CONFORME"))</f>
        <v>0</v>
      </c>
      <c r="W65" s="491" t="s">
        <v>253</v>
      </c>
      <c r="X65" s="514" t="s">
        <v>239</v>
      </c>
      <c r="Y65" s="265"/>
    </row>
    <row r="66" spans="1:42" customHeight="1" ht="13.5">
      <c r="F66" s="970"/>
      <c r="G66" s="971"/>
      <c r="H66" s="971"/>
      <c r="I66" s="971"/>
      <c r="J66" s="971"/>
      <c r="K66" s="578" t="str">
        <f>$K$60</f>
        <v>0</v>
      </c>
      <c r="L66" s="452" t="str">
        <f>$L$60</f>
        <v>0</v>
      </c>
      <c r="M66" s="510" t="s">
        <v>267</v>
      </c>
      <c r="N66" s="511">
        <v>20</v>
      </c>
      <c r="O66" s="579">
        <v>0.00044</v>
      </c>
      <c r="P66" s="510" t="s">
        <v>31</v>
      </c>
      <c r="Q66" s="580">
        <v>5.0E-5</v>
      </c>
      <c r="R66" s="568" t="s">
        <v>31</v>
      </c>
      <c r="S66" s="455">
        <v>2.5</v>
      </c>
      <c r="T66" s="569" t="s">
        <v>208</v>
      </c>
      <c r="U66" s="993"/>
      <c r="V66" s="737" t="str">
        <f>IF(TODAY()&gt;$T$3,"VENCIDO",IF((S66/1000)&gt;=(ABS(O66))+Q66,"CONFORME","NÃO CONFORME"))</f>
        <v>0</v>
      </c>
      <c r="W66" s="491" t="s">
        <v>253</v>
      </c>
      <c r="X66" s="514" t="s">
        <v>239</v>
      </c>
      <c r="Y66" s="265"/>
    </row>
    <row r="67" spans="1:42" customHeight="1" ht="13.5">
      <c r="F67" s="970"/>
      <c r="G67" s="971"/>
      <c r="H67" s="971"/>
      <c r="I67" s="971"/>
      <c r="J67" s="971"/>
      <c r="K67" s="578" t="str">
        <f>$K$60</f>
        <v>0</v>
      </c>
      <c r="L67" s="452" t="str">
        <f>$L$60</f>
        <v>0</v>
      </c>
      <c r="M67" s="510" t="s">
        <v>220</v>
      </c>
      <c r="N67" s="511">
        <v>50</v>
      </c>
      <c r="O67" s="581">
        <v>0.0001</v>
      </c>
      <c r="P67" s="510" t="s">
        <v>31</v>
      </c>
      <c r="Q67" s="580">
        <v>0.0001</v>
      </c>
      <c r="R67" s="568" t="s">
        <v>31</v>
      </c>
      <c r="S67" s="455">
        <v>3</v>
      </c>
      <c r="T67" s="569" t="s">
        <v>208</v>
      </c>
      <c r="U67" s="993"/>
      <c r="V67" s="737" t="str">
        <f>IF(TODAY()&gt;$T$3,"VENCIDO",IF((S67/1000)&gt;=(ABS(O67))+Q67,"CONFORME","NÃO CONFORME"))</f>
        <v>0</v>
      </c>
      <c r="W67" s="491" t="s">
        <v>253</v>
      </c>
      <c r="X67" s="514" t="s">
        <v>239</v>
      </c>
      <c r="Y67" s="265"/>
    </row>
    <row r="68" spans="1:42" customHeight="1" ht="13.5">
      <c r="F68" s="970"/>
      <c r="G68" s="971"/>
      <c r="H68" s="971"/>
      <c r="I68" s="971"/>
      <c r="J68" s="971"/>
      <c r="K68" s="578" t="str">
        <f>$K$60</f>
        <v>0</v>
      </c>
      <c r="L68" s="452" t="str">
        <f>$L$60</f>
        <v>0</v>
      </c>
      <c r="M68" s="510" t="s">
        <v>240</v>
      </c>
      <c r="N68" s="511">
        <v>100</v>
      </c>
      <c r="O68" s="579"/>
      <c r="P68" s="510" t="s">
        <v>31</v>
      </c>
      <c r="Q68" s="580">
        <v>0.00013</v>
      </c>
      <c r="R68" s="568" t="s">
        <v>31</v>
      </c>
      <c r="S68" s="455">
        <v>10</v>
      </c>
      <c r="T68" s="569" t="s">
        <v>208</v>
      </c>
      <c r="U68" s="993"/>
      <c r="V68" s="737" t="str">
        <f>IF(TODAY()&gt;$T$3,"VENCIDO",IF((S68/1000)&gt;=(ABS(O68))+Q68,"CONFORME","NÃO CONFORME"))</f>
        <v>0</v>
      </c>
      <c r="W68" s="491" t="s">
        <v>253</v>
      </c>
      <c r="X68" s="514" t="s">
        <v>239</v>
      </c>
      <c r="Y68" s="265"/>
    </row>
    <row r="69" spans="1:42" customHeight="1" ht="13.5">
      <c r="F69" s="970"/>
      <c r="G69" s="971"/>
      <c r="H69" s="971"/>
      <c r="I69" s="971"/>
      <c r="J69" s="971"/>
      <c r="K69" s="578" t="str">
        <f>$K$60</f>
        <v>0</v>
      </c>
      <c r="L69" s="452" t="str">
        <f>$L$60</f>
        <v>0</v>
      </c>
      <c r="M69" s="510" t="s">
        <v>240</v>
      </c>
      <c r="N69" s="511">
        <v>200</v>
      </c>
      <c r="O69" s="581">
        <v>-0.0021</v>
      </c>
      <c r="P69" s="510" t="s">
        <v>31</v>
      </c>
      <c r="Q69" s="580">
        <v>0.0004</v>
      </c>
      <c r="R69" s="568" t="s">
        <v>31</v>
      </c>
      <c r="S69" s="455">
        <v>10</v>
      </c>
      <c r="T69" s="569" t="s">
        <v>208</v>
      </c>
      <c r="U69" s="993"/>
      <c r="V69" s="737" t="str">
        <f>IF(TODAY()&gt;$T$3,"VENCIDO",IF((S69/1000)&gt;=(ABS(O69))+Q69,"CONFORME","NÃO CONFORME"))</f>
        <v>0</v>
      </c>
      <c r="W69" s="491" t="s">
        <v>253</v>
      </c>
      <c r="X69" s="514" t="s">
        <v>239</v>
      </c>
      <c r="Y69" s="265"/>
    </row>
    <row r="70" spans="1:42" customHeight="1" ht="13.5">
      <c r="F70" s="970"/>
      <c r="G70" s="971"/>
      <c r="H70" s="971"/>
      <c r="I70" s="971"/>
      <c r="J70" s="971"/>
      <c r="K70" s="578" t="str">
        <f>$K$60</f>
        <v>0</v>
      </c>
      <c r="L70" s="452" t="str">
        <f>$L$60</f>
        <v>0</v>
      </c>
      <c r="M70" s="510" t="s">
        <v>268</v>
      </c>
      <c r="N70" s="511">
        <v>200</v>
      </c>
      <c r="O70" s="581">
        <v>-0.0008</v>
      </c>
      <c r="P70" s="510" t="s">
        <v>31</v>
      </c>
      <c r="Q70" s="580">
        <v>0.0004</v>
      </c>
      <c r="R70" s="568" t="s">
        <v>31</v>
      </c>
      <c r="S70" s="455">
        <v>25</v>
      </c>
      <c r="T70" s="569" t="s">
        <v>208</v>
      </c>
      <c r="U70" s="993"/>
      <c r="V70" s="737" t="str">
        <f>IF(TODAY()&gt;$T$3,"VENCIDO",IF((S70/1000)&gt;=(ABS(O70))+Q70,"CONFORME","NÃO CONFORME"))</f>
        <v>0</v>
      </c>
      <c r="W70" s="491" t="s">
        <v>253</v>
      </c>
      <c r="X70" s="514" t="s">
        <v>239</v>
      </c>
      <c r="Y70" s="265"/>
    </row>
    <row r="71" spans="1:42" customHeight="1" ht="13.5">
      <c r="F71" s="970"/>
      <c r="G71" s="971"/>
      <c r="H71" s="971"/>
      <c r="I71" s="971"/>
      <c r="J71" s="971"/>
      <c r="K71" s="578" t="str">
        <f>$K$60</f>
        <v>0</v>
      </c>
      <c r="L71" s="452" t="str">
        <f>$L$60</f>
        <v>0</v>
      </c>
      <c r="M71" s="582"/>
      <c r="N71" s="583">
        <v>500</v>
      </c>
      <c r="O71" s="584">
        <v>0.012</v>
      </c>
      <c r="P71" s="503" t="s">
        <v>31</v>
      </c>
      <c r="Q71" s="585">
        <v>0.001</v>
      </c>
      <c r="R71" s="586" t="s">
        <v>31</v>
      </c>
      <c r="S71" s="485">
        <v>50</v>
      </c>
      <c r="T71" s="587" t="s">
        <v>208</v>
      </c>
      <c r="U71" s="993"/>
      <c r="V71" s="737" t="str">
        <f>IF(TODAY()&gt;$T$3,"VENCIDO",IF((S71/1000)&gt;=(ABS(O71))+Q71,"CONFORME","NÃO CONFORME"))</f>
        <v>0</v>
      </c>
      <c r="W71" s="491" t="s">
        <v>253</v>
      </c>
      <c r="X71" s="507" t="s">
        <v>239</v>
      </c>
      <c r="Y71" s="265"/>
    </row>
    <row r="72" spans="1:42" customHeight="1" ht="13.5">
      <c r="F72" s="970"/>
      <c r="G72" s="971"/>
      <c r="H72" s="971"/>
      <c r="I72" s="971"/>
      <c r="J72" s="971"/>
      <c r="K72" s="578" t="str">
        <f>$K$60</f>
        <v>0</v>
      </c>
      <c r="L72" s="452" t="str">
        <f>$L$60</f>
        <v>0</v>
      </c>
      <c r="M72" s="510" t="s">
        <v>240</v>
      </c>
      <c r="N72" s="588">
        <v>1000</v>
      </c>
      <c r="O72" s="589">
        <v>0.016</v>
      </c>
      <c r="P72" s="510" t="s">
        <v>31</v>
      </c>
      <c r="Q72" s="590">
        <v>0.002</v>
      </c>
      <c r="R72" s="568" t="s">
        <v>31</v>
      </c>
      <c r="S72" s="455">
        <v>100</v>
      </c>
      <c r="T72" s="569" t="s">
        <v>208</v>
      </c>
      <c r="U72" s="993"/>
      <c r="V72" s="737" t="str">
        <f>IF(TODAY()&gt;$T$3,"VENCIDO",IF((S72/1000)&gt;=(ABS(O72))+Q72,"CONFORME","NÃO CONFORME"))</f>
        <v>0</v>
      </c>
      <c r="W72" s="491" t="s">
        <v>253</v>
      </c>
      <c r="X72" s="514" t="s">
        <v>239</v>
      </c>
      <c r="Y72" s="265"/>
    </row>
    <row r="73" spans="1:42" customHeight="1" ht="13.5">
      <c r="A73" s="591"/>
      <c r="B73" s="591"/>
      <c r="C73" s="591"/>
      <c r="D73" s="591"/>
      <c r="E73" s="591"/>
      <c r="F73" s="970"/>
      <c r="G73" s="971"/>
      <c r="H73" s="971"/>
      <c r="I73" s="971"/>
      <c r="J73" s="971"/>
      <c r="K73" s="578" t="str">
        <f>$K$60</f>
        <v>0</v>
      </c>
      <c r="L73" s="452" t="str">
        <f>$L$60</f>
        <v>0</v>
      </c>
      <c r="M73" s="510" t="s">
        <v>240</v>
      </c>
      <c r="N73" s="588">
        <v>2000</v>
      </c>
      <c r="O73" s="589">
        <v>0</v>
      </c>
      <c r="P73" s="510" t="s">
        <v>31</v>
      </c>
      <c r="Q73" s="590">
        <v>0.002</v>
      </c>
      <c r="R73" s="568" t="s">
        <v>31</v>
      </c>
      <c r="S73" s="455">
        <v>250</v>
      </c>
      <c r="T73" s="569" t="s">
        <v>208</v>
      </c>
      <c r="U73" s="993"/>
      <c r="V73" s="737" t="str">
        <f>IF(TODAY()&gt;$T$3,"VENCIDO",IF((S73/1000)&gt;=(ABS(O73))+Q73,"CONFORME","NÃO CONFORME"))</f>
        <v>0</v>
      </c>
      <c r="W73" s="491" t="s">
        <v>253</v>
      </c>
      <c r="X73" s="514" t="s">
        <v>239</v>
      </c>
      <c r="Y73" s="265"/>
    </row>
    <row r="74" spans="1:42" customHeight="1" ht="13.5">
      <c r="A74" s="591"/>
      <c r="B74" s="591"/>
      <c r="C74" s="591"/>
      <c r="D74" s="591"/>
      <c r="E74" s="591"/>
      <c r="F74" s="970"/>
      <c r="G74" s="971"/>
      <c r="H74" s="971"/>
      <c r="I74" s="971"/>
      <c r="J74" s="971"/>
      <c r="K74" s="578" t="str">
        <f>$K$60</f>
        <v>0</v>
      </c>
      <c r="L74" s="452" t="str">
        <f>$L$60</f>
        <v>0</v>
      </c>
      <c r="M74" s="503" t="s">
        <v>240</v>
      </c>
      <c r="N74" s="457">
        <v>5000</v>
      </c>
      <c r="O74" s="592"/>
      <c r="P74" s="503" t="s">
        <v>31</v>
      </c>
      <c r="Q74" s="593">
        <v>0.1</v>
      </c>
      <c r="R74" s="586" t="s">
        <v>31</v>
      </c>
      <c r="S74" s="455">
        <v>500</v>
      </c>
      <c r="T74" s="587" t="s">
        <v>208</v>
      </c>
      <c r="U74" s="993"/>
      <c r="V74" s="737" t="str">
        <f>IF(TODAY()&gt;$T$3,"VENCIDO",IF((S74/1000)&gt;=(ABS(O74))+Q74,"CONFORME","NÃO CONFORME"))</f>
        <v>0</v>
      </c>
      <c r="W74" s="491" t="s">
        <v>253</v>
      </c>
      <c r="X74" s="514" t="s">
        <v>239</v>
      </c>
      <c r="Y74" s="265"/>
    </row>
    <row r="75" spans="1:42" customHeight="1" ht="13.5">
      <c r="A75" s="591"/>
      <c r="B75" s="591"/>
      <c r="C75" s="591"/>
      <c r="D75" s="591"/>
      <c r="E75" s="591"/>
      <c r="F75" s="970"/>
      <c r="G75" s="971"/>
      <c r="H75" s="971"/>
      <c r="I75" s="971"/>
      <c r="J75" s="971"/>
      <c r="K75" s="578" t="str">
        <f>$K$60</f>
        <v>0</v>
      </c>
      <c r="L75" s="452" t="str">
        <f>$L$60</f>
        <v>0</v>
      </c>
      <c r="M75" s="510">
        <v>1</v>
      </c>
      <c r="N75" s="594">
        <v>10000</v>
      </c>
      <c r="O75" s="595"/>
      <c r="P75" s="510" t="s">
        <v>31</v>
      </c>
      <c r="Q75" s="596">
        <v>0.1</v>
      </c>
      <c r="R75" s="568" t="s">
        <v>31</v>
      </c>
      <c r="S75" s="455">
        <v>500</v>
      </c>
      <c r="T75" s="514" t="s">
        <v>208</v>
      </c>
      <c r="U75" s="993"/>
      <c r="V75" s="737" t="str">
        <f>IF(TODAY()&gt;$T$3,"VENCIDO",IF((S75/1000)&gt;=(ABS(O75))+Q75,"CONFORME","NÃO CONFORME"))</f>
        <v>0</v>
      </c>
      <c r="W75" s="491" t="s">
        <v>253</v>
      </c>
      <c r="X75" s="514" t="s">
        <v>239</v>
      </c>
      <c r="Y75" s="265"/>
    </row>
    <row r="76" spans="1:42" customHeight="1" ht="13.5">
      <c r="A76" s="591"/>
      <c r="B76" s="591"/>
      <c r="C76" s="591"/>
      <c r="D76" s="591"/>
      <c r="E76" s="591"/>
      <c r="F76" s="973"/>
      <c r="G76" s="974"/>
      <c r="H76" s="974"/>
      <c r="I76" s="974"/>
      <c r="J76" s="974"/>
      <c r="K76" s="546" t="str">
        <f>$K$60</f>
        <v>0</v>
      </c>
      <c r="L76" s="547" t="str">
        <f>$L$60</f>
        <v>0</v>
      </c>
      <c r="M76" s="503">
        <v>8</v>
      </c>
      <c r="N76" s="457">
        <v>20000</v>
      </c>
      <c r="O76" s="592"/>
      <c r="P76" s="503" t="s">
        <v>31</v>
      </c>
      <c r="Q76" s="593">
        <v>0.1</v>
      </c>
      <c r="R76" s="586" t="s">
        <v>31</v>
      </c>
      <c r="S76" s="485">
        <v>1000</v>
      </c>
      <c r="T76" s="587" t="s">
        <v>208</v>
      </c>
      <c r="U76" s="993"/>
      <c r="V76" s="738" t="str">
        <f>IF(TODAY()&gt;$T$3,"VENCIDO",IF((S76/1000)&gt;=(ABS(O76))+Q76,"CONFORME","NÃO CONFORME"))</f>
        <v>0</v>
      </c>
      <c r="W76" s="491" t="s">
        <v>253</v>
      </c>
      <c r="X76" s="514" t="s">
        <v>239</v>
      </c>
      <c r="Y76" s="265"/>
    </row>
    <row r="77" spans="1:42" customHeight="1" ht="13.5">
      <c r="A77" s="591"/>
      <c r="B77" s="591"/>
      <c r="C77" s="591"/>
      <c r="D77" s="591"/>
      <c r="E77" s="591"/>
      <c r="F77" s="967" t="s">
        <v>269</v>
      </c>
      <c r="G77" s="968"/>
      <c r="H77" s="968"/>
      <c r="I77" s="968"/>
      <c r="J77" s="968"/>
      <c r="K77" s="473"/>
      <c r="L77" s="445" t="s">
        <v>127</v>
      </c>
      <c r="M77" s="556"/>
      <c r="N77" s="575">
        <v>1</v>
      </c>
      <c r="O77" s="576"/>
      <c r="P77" s="556" t="s">
        <v>31</v>
      </c>
      <c r="Q77" s="577"/>
      <c r="R77" s="560" t="s">
        <v>31</v>
      </c>
      <c r="S77" s="446">
        <v>1</v>
      </c>
      <c r="T77" s="562" t="s">
        <v>208</v>
      </c>
      <c r="U77" s="993"/>
      <c r="V77" s="739" t="str">
        <f>IF(TODAY()&gt;$T$3,"VENCIDO",IF((S77/1000)&gt;=(ABS(O77))+Q77,"CONFORME","NÃO CONFORME"))</f>
        <v>0</v>
      </c>
      <c r="W77" s="533" t="s">
        <v>253</v>
      </c>
      <c r="X77" s="563" t="s">
        <v>239</v>
      </c>
      <c r="Y77" s="265"/>
    </row>
    <row r="78" spans="1:42" customHeight="1" ht="13.5">
      <c r="A78" s="591"/>
      <c r="B78" s="591"/>
      <c r="C78" s="591"/>
      <c r="D78" s="591"/>
      <c r="E78" s="591"/>
      <c r="F78" s="970"/>
      <c r="G78" s="971"/>
      <c r="H78" s="971"/>
      <c r="I78" s="971"/>
      <c r="J78" s="971"/>
      <c r="K78" s="578"/>
      <c r="L78" s="452" t="str">
        <f>$L$60</f>
        <v>0</v>
      </c>
      <c r="M78" s="510"/>
      <c r="N78" s="511">
        <v>2</v>
      </c>
      <c r="O78" s="579"/>
      <c r="P78" s="510" t="s">
        <v>31</v>
      </c>
      <c r="Q78" s="580"/>
      <c r="R78" s="568" t="s">
        <v>31</v>
      </c>
      <c r="S78" s="455">
        <v>1.2</v>
      </c>
      <c r="T78" s="569" t="s">
        <v>208</v>
      </c>
      <c r="U78" s="993"/>
      <c r="V78" s="737" t="str">
        <f>IF(TODAY()&gt;$T$3,"VENCIDO",IF((S78/1000)&gt;=(ABS(O78))+Q78,"CONFORME","NÃO CONFORME"))</f>
        <v>0</v>
      </c>
      <c r="W78" s="491" t="s">
        <v>253</v>
      </c>
      <c r="X78" s="514" t="s">
        <v>239</v>
      </c>
    </row>
    <row r="79" spans="1:42" customHeight="1" ht="13.5">
      <c r="A79" s="591"/>
      <c r="B79" s="591"/>
      <c r="C79" s="591"/>
      <c r="D79" s="591"/>
      <c r="E79" s="591"/>
      <c r="F79" s="970"/>
      <c r="G79" s="971"/>
      <c r="H79" s="971"/>
      <c r="I79" s="971"/>
      <c r="J79" s="971"/>
      <c r="K79" s="578"/>
      <c r="L79" s="452" t="str">
        <f>$L$60</f>
        <v>0</v>
      </c>
      <c r="M79" s="510" t="s">
        <v>266</v>
      </c>
      <c r="N79" s="511">
        <v>2</v>
      </c>
      <c r="O79" s="581"/>
      <c r="P79" s="510" t="s">
        <v>31</v>
      </c>
      <c r="Q79" s="580"/>
      <c r="R79" s="568" t="s">
        <v>31</v>
      </c>
      <c r="S79" s="455">
        <v>1.2</v>
      </c>
      <c r="T79" s="569" t="s">
        <v>208</v>
      </c>
      <c r="U79" s="993"/>
      <c r="V79" s="737" t="str">
        <f>IF(TODAY()&gt;$T$3,"VENCIDO",IF((S79/1000)&gt;=(ABS(O79))+Q79,"CONFORME","NÃO CONFORME"))</f>
        <v>0</v>
      </c>
      <c r="W79" s="491" t="s">
        <v>253</v>
      </c>
      <c r="X79" s="514" t="s">
        <v>239</v>
      </c>
    </row>
    <row r="80" spans="1:42" customHeight="1" ht="13.5">
      <c r="A80" s="591"/>
      <c r="B80" s="591"/>
      <c r="C80" s="591"/>
      <c r="D80" s="591"/>
      <c r="E80" s="591"/>
      <c r="F80" s="970"/>
      <c r="G80" s="971"/>
      <c r="H80" s="971"/>
      <c r="I80" s="971"/>
      <c r="J80" s="971"/>
      <c r="K80" s="578"/>
      <c r="L80" s="452" t="str">
        <f>$L$60</f>
        <v>0</v>
      </c>
      <c r="M80" s="510"/>
      <c r="N80" s="511">
        <v>5</v>
      </c>
      <c r="O80" s="581"/>
      <c r="P80" s="510" t="s">
        <v>31</v>
      </c>
      <c r="Q80" s="580"/>
      <c r="R80" s="568" t="s">
        <v>31</v>
      </c>
      <c r="S80" s="455">
        <v>1.5</v>
      </c>
      <c r="T80" s="569" t="s">
        <v>208</v>
      </c>
      <c r="U80" s="993"/>
      <c r="V80" s="737" t="str">
        <f>IF(TODAY()&gt;$T$3,"VENCIDO",IF((S80/1000)&gt;=(ABS(O80))+Q80,"CONFORME","NÃO CONFORME"))</f>
        <v>0</v>
      </c>
      <c r="W80" s="491" t="s">
        <v>253</v>
      </c>
      <c r="X80" s="514" t="s">
        <v>239</v>
      </c>
    </row>
    <row r="81" spans="1:42" customHeight="1" ht="13.5">
      <c r="A81" s="591"/>
      <c r="B81" s="591"/>
      <c r="C81" s="591"/>
      <c r="D81" s="591"/>
      <c r="E81" s="591"/>
      <c r="F81" s="970"/>
      <c r="G81" s="971"/>
      <c r="H81" s="971"/>
      <c r="I81" s="971"/>
      <c r="J81" s="971"/>
      <c r="K81" s="578"/>
      <c r="L81" s="452" t="str">
        <f>$L$60</f>
        <v>0</v>
      </c>
      <c r="M81" s="510"/>
      <c r="N81" s="511">
        <v>10</v>
      </c>
      <c r="O81" s="579"/>
      <c r="P81" s="510" t="s">
        <v>31</v>
      </c>
      <c r="Q81" s="580"/>
      <c r="R81" s="568" t="s">
        <v>31</v>
      </c>
      <c r="S81" s="455">
        <v>2</v>
      </c>
      <c r="T81" s="569" t="s">
        <v>208</v>
      </c>
      <c r="U81" s="993"/>
      <c r="V81" s="737" t="str">
        <f>IF(TODAY()&gt;$T$3,"VENCIDO",IF((S81/1000)&gt;=(ABS(O81))+Q81,"CONFORME","NÃO CONFORME"))</f>
        <v>0</v>
      </c>
      <c r="W81" s="491" t="s">
        <v>253</v>
      </c>
      <c r="X81" s="514" t="s">
        <v>239</v>
      </c>
    </row>
    <row r="82" spans="1:42" customHeight="1" ht="13.5">
      <c r="A82" s="591"/>
      <c r="B82" s="591"/>
      <c r="C82" s="591"/>
      <c r="D82" s="591"/>
      <c r="E82" s="591"/>
      <c r="F82" s="970"/>
      <c r="G82" s="971"/>
      <c r="H82" s="971"/>
      <c r="I82" s="971"/>
      <c r="J82" s="971"/>
      <c r="K82" s="578"/>
      <c r="L82" s="452" t="str">
        <f>$L$60</f>
        <v>0</v>
      </c>
      <c r="M82" s="510"/>
      <c r="N82" s="511">
        <v>20</v>
      </c>
      <c r="O82" s="579"/>
      <c r="P82" s="510" t="s">
        <v>31</v>
      </c>
      <c r="Q82" s="580"/>
      <c r="R82" s="568" t="s">
        <v>31</v>
      </c>
      <c r="S82" s="455">
        <v>2.5</v>
      </c>
      <c r="T82" s="569" t="s">
        <v>208</v>
      </c>
      <c r="U82" s="993"/>
      <c r="V82" s="737" t="str">
        <f>IF(TODAY()&gt;$T$3,"VENCIDO",IF((S82/1000)&gt;=(ABS(O82))+Q82,"CONFORME","NÃO CONFORME"))</f>
        <v>0</v>
      </c>
      <c r="W82" s="491" t="s">
        <v>253</v>
      </c>
      <c r="X82" s="514" t="s">
        <v>239</v>
      </c>
    </row>
    <row r="83" spans="1:42" customHeight="1" ht="13.5">
      <c r="A83" s="591"/>
      <c r="B83" s="591"/>
      <c r="C83" s="591"/>
      <c r="D83" s="591"/>
      <c r="E83" s="591"/>
      <c r="F83" s="970"/>
      <c r="G83" s="971"/>
      <c r="H83" s="971"/>
      <c r="I83" s="971"/>
      <c r="J83" s="971"/>
      <c r="K83" s="578"/>
      <c r="L83" s="452" t="str">
        <f>$L$60</f>
        <v>0</v>
      </c>
      <c r="M83" s="510" t="s">
        <v>267</v>
      </c>
      <c r="N83" s="511">
        <v>20</v>
      </c>
      <c r="O83" s="579"/>
      <c r="P83" s="510" t="s">
        <v>31</v>
      </c>
      <c r="Q83" s="580"/>
      <c r="R83" s="568" t="s">
        <v>31</v>
      </c>
      <c r="S83" s="455">
        <v>2.5</v>
      </c>
      <c r="T83" s="569" t="s">
        <v>208</v>
      </c>
      <c r="U83" s="993"/>
      <c r="V83" s="737" t="str">
        <f>IF(TODAY()&gt;$T$3,"VENCIDO",IF((S83/1000)&gt;=(ABS(O83))+Q83,"CONFORME","NÃO CONFORME"))</f>
        <v>0</v>
      </c>
      <c r="W83" s="491" t="s">
        <v>253</v>
      </c>
      <c r="X83" s="514" t="s">
        <v>239</v>
      </c>
    </row>
    <row r="84" spans="1:42" customHeight="1" ht="13.5">
      <c r="A84" s="591"/>
      <c r="B84" s="591"/>
      <c r="C84" s="591"/>
      <c r="D84" s="591"/>
      <c r="E84" s="591"/>
      <c r="F84" s="970"/>
      <c r="G84" s="971"/>
      <c r="H84" s="971"/>
      <c r="I84" s="971"/>
      <c r="J84" s="971"/>
      <c r="K84" s="578"/>
      <c r="L84" s="452" t="str">
        <f>$L$60</f>
        <v>0</v>
      </c>
      <c r="M84" s="510"/>
      <c r="N84" s="511">
        <v>50</v>
      </c>
      <c r="O84" s="581"/>
      <c r="P84" s="510" t="s">
        <v>31</v>
      </c>
      <c r="Q84" s="580"/>
      <c r="R84" s="568" t="s">
        <v>31</v>
      </c>
      <c r="S84" s="455">
        <v>3</v>
      </c>
      <c r="T84" s="569" t="s">
        <v>208</v>
      </c>
      <c r="U84" s="993"/>
      <c r="V84" s="737" t="str">
        <f>IF(TODAY()&gt;$T$3,"VENCIDO",IF((S84/1000)&gt;=(ABS(O84))+Q84,"CONFORME","NÃO CONFORME"))</f>
        <v>0</v>
      </c>
      <c r="W84" s="491" t="s">
        <v>253</v>
      </c>
      <c r="X84" s="514" t="s">
        <v>239</v>
      </c>
    </row>
    <row r="85" spans="1:42" customHeight="1" ht="13.5">
      <c r="A85" s="591"/>
      <c r="B85" s="591"/>
      <c r="C85" s="591"/>
      <c r="D85" s="591"/>
      <c r="E85" s="591"/>
      <c r="F85" s="970"/>
      <c r="G85" s="971"/>
      <c r="H85" s="971"/>
      <c r="I85" s="971"/>
      <c r="J85" s="971"/>
      <c r="K85" s="578"/>
      <c r="L85" s="452" t="str">
        <f>$L$60</f>
        <v>0</v>
      </c>
      <c r="M85" s="510"/>
      <c r="N85" s="511">
        <v>100</v>
      </c>
      <c r="O85" s="579"/>
      <c r="P85" s="510" t="s">
        <v>31</v>
      </c>
      <c r="Q85" s="580"/>
      <c r="R85" s="568" t="s">
        <v>31</v>
      </c>
      <c r="S85" s="455">
        <v>10</v>
      </c>
      <c r="T85" s="569" t="s">
        <v>208</v>
      </c>
      <c r="U85" s="993"/>
      <c r="V85" s="737" t="str">
        <f>IF(TODAY()&gt;$T$3,"VENCIDO",IF((S85/1000)&gt;=(ABS(O85))+Q85,"CONFORME","NÃO CONFORME"))</f>
        <v>0</v>
      </c>
      <c r="W85" s="491" t="s">
        <v>253</v>
      </c>
      <c r="X85" s="514" t="s">
        <v>239</v>
      </c>
    </row>
    <row r="86" spans="1:42" customHeight="1" ht="13.5">
      <c r="A86" s="591"/>
      <c r="B86" s="591"/>
      <c r="C86" s="591"/>
      <c r="D86" s="591"/>
      <c r="E86" s="591"/>
      <c r="F86" s="970"/>
      <c r="G86" s="971"/>
      <c r="H86" s="971"/>
      <c r="I86" s="971"/>
      <c r="J86" s="971"/>
      <c r="K86" s="578"/>
      <c r="L86" s="452" t="str">
        <f>$L$60</f>
        <v>0</v>
      </c>
      <c r="M86" s="510"/>
      <c r="N86" s="511">
        <v>200</v>
      </c>
      <c r="O86" s="581"/>
      <c r="P86" s="510" t="s">
        <v>31</v>
      </c>
      <c r="Q86" s="580"/>
      <c r="R86" s="568" t="s">
        <v>31</v>
      </c>
      <c r="S86" s="455">
        <v>10</v>
      </c>
      <c r="T86" s="569" t="s">
        <v>208</v>
      </c>
      <c r="U86" s="993"/>
      <c r="V86" s="737" t="str">
        <f>IF(TODAY()&gt;$T$3,"VENCIDO",IF((S86/1000)&gt;=(ABS(O86))+Q86,"CONFORME","NÃO CONFORME"))</f>
        <v>0</v>
      </c>
      <c r="W86" s="491" t="s">
        <v>253</v>
      </c>
      <c r="X86" s="514" t="s">
        <v>239</v>
      </c>
    </row>
    <row r="87" spans="1:42" customHeight="1" ht="13.5">
      <c r="A87" s="591"/>
      <c r="B87" s="591"/>
      <c r="C87" s="591"/>
      <c r="D87" s="591"/>
      <c r="E87" s="591"/>
      <c r="F87" s="970"/>
      <c r="G87" s="971"/>
      <c r="H87" s="971"/>
      <c r="I87" s="971"/>
      <c r="J87" s="971"/>
      <c r="K87" s="578"/>
      <c r="L87" s="452" t="str">
        <f>$L$60</f>
        <v>0</v>
      </c>
      <c r="M87" s="510" t="s">
        <v>268</v>
      </c>
      <c r="N87" s="511">
        <v>200</v>
      </c>
      <c r="O87" s="581"/>
      <c r="P87" s="510" t="s">
        <v>31</v>
      </c>
      <c r="Q87" s="580"/>
      <c r="R87" s="568" t="s">
        <v>31</v>
      </c>
      <c r="S87" s="455">
        <v>25</v>
      </c>
      <c r="T87" s="569" t="s">
        <v>208</v>
      </c>
      <c r="U87" s="993"/>
      <c r="V87" s="737" t="str">
        <f>IF(TODAY()&gt;$T$3,"VENCIDO",IF((S87/1000)&gt;=(ABS(O87))+Q87,"CONFORME","NÃO CONFORME"))</f>
        <v>0</v>
      </c>
      <c r="W87" s="491" t="s">
        <v>253</v>
      </c>
      <c r="X87" s="514" t="s">
        <v>239</v>
      </c>
    </row>
    <row r="88" spans="1:42" customHeight="1" ht="13.5">
      <c r="A88" s="591"/>
      <c r="B88" s="591"/>
      <c r="C88" s="591"/>
      <c r="D88" s="591"/>
      <c r="E88" s="591"/>
      <c r="F88" s="970"/>
      <c r="G88" s="971"/>
      <c r="H88" s="971"/>
      <c r="I88" s="971"/>
      <c r="J88" s="971"/>
      <c r="K88" s="578"/>
      <c r="L88" s="452" t="str">
        <f>$L$60</f>
        <v>0</v>
      </c>
      <c r="M88" s="582"/>
      <c r="N88" s="583">
        <v>500</v>
      </c>
      <c r="O88" s="584"/>
      <c r="P88" s="503" t="s">
        <v>31</v>
      </c>
      <c r="Q88" s="585"/>
      <c r="R88" s="586" t="s">
        <v>31</v>
      </c>
      <c r="S88" s="485">
        <v>50</v>
      </c>
      <c r="T88" s="587" t="s">
        <v>208</v>
      </c>
      <c r="U88" s="993"/>
      <c r="V88" s="737" t="str">
        <f>IF(TODAY()&gt;$T$3,"VENCIDO",IF((S88/1000)&gt;=(ABS(O88))+Q88,"CONFORME","NÃO CONFORME"))</f>
        <v>0</v>
      </c>
      <c r="W88" s="491" t="s">
        <v>253</v>
      </c>
      <c r="X88" s="507" t="s">
        <v>239</v>
      </c>
    </row>
    <row r="89" spans="1:42" customHeight="1" ht="13.5">
      <c r="A89" s="591"/>
      <c r="B89" s="591"/>
      <c r="C89" s="591"/>
      <c r="D89" s="591"/>
      <c r="E89" s="591"/>
      <c r="F89" s="970"/>
      <c r="G89" s="971"/>
      <c r="H89" s="971"/>
      <c r="I89" s="971"/>
      <c r="J89" s="971"/>
      <c r="K89" s="578"/>
      <c r="L89" s="452" t="str">
        <f>$L$60</f>
        <v>0</v>
      </c>
      <c r="M89" s="597"/>
      <c r="N89" s="588">
        <v>1000</v>
      </c>
      <c r="O89" s="589"/>
      <c r="P89" s="510" t="s">
        <v>31</v>
      </c>
      <c r="Q89" s="590"/>
      <c r="R89" s="568" t="s">
        <v>31</v>
      </c>
      <c r="S89" s="455">
        <v>100</v>
      </c>
      <c r="T89" s="569" t="s">
        <v>208</v>
      </c>
      <c r="U89" s="993"/>
      <c r="V89" s="737" t="str">
        <f>IF(TODAY()&gt;$T$3,"VENCIDO",IF((S89/1000)&gt;=(ABS(O89))+Q89,"CONFORME","NÃO CONFORME"))</f>
        <v>0</v>
      </c>
      <c r="W89" s="491" t="s">
        <v>253</v>
      </c>
      <c r="X89" s="514" t="s">
        <v>239</v>
      </c>
    </row>
    <row r="90" spans="1:42" customHeight="1" ht="13.5">
      <c r="A90" s="591"/>
      <c r="B90" s="591"/>
      <c r="C90" s="591"/>
      <c r="D90" s="591"/>
      <c r="E90" s="591"/>
      <c r="F90" s="970"/>
      <c r="G90" s="971"/>
      <c r="H90" s="971"/>
      <c r="I90" s="971"/>
      <c r="J90" s="971"/>
      <c r="K90" s="578"/>
      <c r="L90" s="452" t="str">
        <f>$L$60</f>
        <v>0</v>
      </c>
      <c r="M90" s="597"/>
      <c r="N90" s="588">
        <v>2000</v>
      </c>
      <c r="O90" s="589"/>
      <c r="P90" s="510" t="s">
        <v>31</v>
      </c>
      <c r="Q90" s="590"/>
      <c r="R90" s="568" t="s">
        <v>31</v>
      </c>
      <c r="S90" s="455">
        <v>250</v>
      </c>
      <c r="T90" s="569" t="s">
        <v>208</v>
      </c>
      <c r="U90" s="993"/>
      <c r="V90" s="737" t="str">
        <f>IF(TODAY()&gt;$T$3,"VENCIDO",IF((S90/1000)&gt;=(ABS(O90))+Q90,"CONFORME","NÃO CONFORME"))</f>
        <v>0</v>
      </c>
      <c r="W90" s="491" t="s">
        <v>253</v>
      </c>
      <c r="X90" s="514" t="s">
        <v>239</v>
      </c>
    </row>
    <row r="91" spans="1:42" customHeight="1" ht="13.5">
      <c r="A91" s="591"/>
      <c r="B91" s="591"/>
      <c r="C91" s="591"/>
      <c r="D91" s="591"/>
      <c r="E91" s="591"/>
      <c r="F91" s="970"/>
      <c r="G91" s="971"/>
      <c r="H91" s="971"/>
      <c r="I91" s="971"/>
      <c r="J91" s="971"/>
      <c r="K91" s="578"/>
      <c r="L91" s="452" t="str">
        <f>$L$60</f>
        <v>0</v>
      </c>
      <c r="M91" s="503"/>
      <c r="N91" s="457">
        <v>5000</v>
      </c>
      <c r="O91" s="592"/>
      <c r="P91" s="503" t="s">
        <v>31</v>
      </c>
      <c r="Q91" s="593"/>
      <c r="R91" s="586" t="s">
        <v>31</v>
      </c>
      <c r="S91" s="455">
        <v>500</v>
      </c>
      <c r="T91" s="587" t="s">
        <v>208</v>
      </c>
      <c r="U91" s="993"/>
      <c r="V91" s="737" t="str">
        <f>IF(TODAY()&gt;$T$3,"VENCIDO",IF((S91/1000)&gt;=(ABS(O91))+Q91,"CONFORME","NÃO CONFORME"))</f>
        <v>0</v>
      </c>
      <c r="W91" s="491" t="s">
        <v>253</v>
      </c>
      <c r="X91" s="514" t="s">
        <v>239</v>
      </c>
    </row>
    <row r="92" spans="1:42" customHeight="1" ht="13.5">
      <c r="A92" s="591"/>
      <c r="B92" s="591"/>
      <c r="C92" s="591"/>
      <c r="D92" s="591"/>
      <c r="E92" s="591"/>
      <c r="F92" s="973"/>
      <c r="G92" s="974"/>
      <c r="H92" s="974"/>
      <c r="I92" s="974"/>
      <c r="J92" s="974"/>
      <c r="K92" s="546"/>
      <c r="L92" s="547" t="str">
        <f>$L$60</f>
        <v>0</v>
      </c>
      <c r="M92" s="510"/>
      <c r="N92" s="594">
        <v>10000</v>
      </c>
      <c r="O92" s="595"/>
      <c r="P92" s="510" t="s">
        <v>31</v>
      </c>
      <c r="Q92" s="596"/>
      <c r="R92" s="568" t="s">
        <v>31</v>
      </c>
      <c r="S92" s="455">
        <v>500</v>
      </c>
      <c r="T92" s="569" t="s">
        <v>208</v>
      </c>
      <c r="U92" s="993"/>
      <c r="V92" s="738" t="str">
        <f>IF(TODAY()&gt;$T$3,"VENCIDO",IF((S92/1000)&gt;=(ABS(O92))+Q92,"CONFORME","NÃO CONFORME"))</f>
        <v>0</v>
      </c>
      <c r="W92" s="491" t="s">
        <v>253</v>
      </c>
      <c r="X92" s="514" t="s">
        <v>239</v>
      </c>
    </row>
    <row r="93" spans="1:42" customHeight="1" ht="13.5">
      <c r="A93" s="591"/>
      <c r="B93" s="591"/>
      <c r="C93" s="591"/>
      <c r="D93" s="591"/>
      <c r="E93" s="591"/>
      <c r="F93" s="967" t="s">
        <v>270</v>
      </c>
      <c r="G93" s="984"/>
      <c r="H93" s="984"/>
      <c r="I93" s="984"/>
      <c r="J93" s="984"/>
      <c r="K93" s="444" t="s">
        <v>271</v>
      </c>
      <c r="L93" s="445" t="s">
        <v>246</v>
      </c>
      <c r="M93" s="445" t="s">
        <v>262</v>
      </c>
      <c r="N93" s="598">
        <v>2</v>
      </c>
      <c r="O93" s="448">
        <v>-4.0E-6</v>
      </c>
      <c r="P93" s="446" t="s">
        <v>31</v>
      </c>
      <c r="Q93" s="449">
        <v>6.0E-6</v>
      </c>
      <c r="R93" s="450" t="s">
        <v>31</v>
      </c>
      <c r="S93" s="599">
        <v>0.002</v>
      </c>
      <c r="T93" s="451" t="s">
        <v>208</v>
      </c>
      <c r="U93" s="994">
        <v>44927</v>
      </c>
      <c r="V93" s="739" t="str">
        <f>IF(TODAY()&gt;$T$3,"VENCIDO",IF((S93/1000)&gt;=(ABS(O93))+Q93,"CONFORME","NÃO CONFORME"))</f>
        <v>0</v>
      </c>
      <c r="W93" s="476" t="s">
        <v>238</v>
      </c>
      <c r="X93" s="477" t="s">
        <v>260</v>
      </c>
    </row>
    <row r="94" spans="1:42" customHeight="1" ht="13.5">
      <c r="A94" s="591"/>
      <c r="B94" s="591"/>
      <c r="C94" s="591"/>
      <c r="D94" s="591"/>
      <c r="E94" s="591"/>
      <c r="F94" s="983"/>
      <c r="G94" s="986"/>
      <c r="H94" s="986"/>
      <c r="I94" s="986"/>
      <c r="J94" s="986"/>
      <c r="K94" s="454" t="str">
        <f>$K$93</f>
        <v>0</v>
      </c>
      <c r="L94" s="455" t="str">
        <f>$L$93</f>
        <v>0</v>
      </c>
      <c r="M94" s="452" t="s">
        <v>262</v>
      </c>
      <c r="N94" s="600">
        <v>20</v>
      </c>
      <c r="O94" s="483">
        <v>0</v>
      </c>
      <c r="P94" s="452" t="s">
        <v>31</v>
      </c>
      <c r="Q94" s="601">
        <v>1.0E-5</v>
      </c>
      <c r="R94" s="481" t="s">
        <v>31</v>
      </c>
      <c r="S94" s="602">
        <v>0.008</v>
      </c>
      <c r="T94" s="603" t="s">
        <v>208</v>
      </c>
      <c r="U94" s="994"/>
      <c r="V94" s="737" t="str">
        <f>IF(TODAY()&gt;$T$3,"VENCIDO",IF((S94/1000)&gt;=(ABS(O94))+Q94,"CONFORME","NÃO CONFORME"))</f>
        <v>0</v>
      </c>
      <c r="W94" s="491" t="s">
        <v>238</v>
      </c>
      <c r="X94" s="492" t="s">
        <v>260</v>
      </c>
    </row>
    <row r="95" spans="1:42" customHeight="1" ht="13.5">
      <c r="A95" s="591"/>
      <c r="B95" s="591"/>
      <c r="C95" s="591"/>
      <c r="D95" s="591"/>
      <c r="E95" s="591"/>
      <c r="F95" s="983"/>
      <c r="G95" s="986"/>
      <c r="H95" s="986"/>
      <c r="I95" s="986"/>
      <c r="J95" s="986"/>
      <c r="K95" s="454" t="str">
        <f>$K$93</f>
        <v>0</v>
      </c>
      <c r="L95" s="455" t="str">
        <f>$L$93</f>
        <v>0</v>
      </c>
      <c r="M95" s="455" t="s">
        <v>240</v>
      </c>
      <c r="N95" s="604">
        <v>50</v>
      </c>
      <c r="O95" s="490">
        <v>-1.2E-5</v>
      </c>
      <c r="P95" s="455" t="s">
        <v>31</v>
      </c>
      <c r="Q95" s="459">
        <v>1.2E-5</v>
      </c>
      <c r="R95" s="460" t="s">
        <v>31</v>
      </c>
      <c r="S95" s="605">
        <v>0.01</v>
      </c>
      <c r="T95" s="461" t="s">
        <v>208</v>
      </c>
      <c r="U95" s="994"/>
      <c r="V95" s="737" t="str">
        <f>IF(TODAY()&gt;$T$3,"VENCIDO",IF((S95/1000)&gt;=(ABS(O95))+Q95,"CONFORME","NÃO CONFORME"))</f>
        <v>0</v>
      </c>
      <c r="W95" s="491" t="s">
        <v>238</v>
      </c>
      <c r="X95" s="492" t="s">
        <v>260</v>
      </c>
    </row>
    <row r="96" spans="1:42" customHeight="1" ht="13.5">
      <c r="A96" s="591"/>
      <c r="B96" s="591"/>
      <c r="C96" s="591"/>
      <c r="D96" s="591"/>
      <c r="E96" s="591"/>
      <c r="F96" s="983"/>
      <c r="G96" s="986"/>
      <c r="H96" s="986"/>
      <c r="I96" s="986"/>
      <c r="J96" s="986"/>
      <c r="K96" s="454" t="str">
        <f>$K$93</f>
        <v>0</v>
      </c>
      <c r="L96" s="455" t="str">
        <f>$L$95</f>
        <v>0</v>
      </c>
      <c r="M96" s="455" t="s">
        <v>240</v>
      </c>
      <c r="N96" s="604">
        <v>100</v>
      </c>
      <c r="O96" s="490">
        <v>-8.0E-6</v>
      </c>
      <c r="P96" s="455" t="s">
        <v>31</v>
      </c>
      <c r="Q96" s="459">
        <v>1.5E-5</v>
      </c>
      <c r="R96" s="460" t="s">
        <v>31</v>
      </c>
      <c r="S96" s="606">
        <v>0.012</v>
      </c>
      <c r="T96" s="461" t="s">
        <v>208</v>
      </c>
      <c r="U96" s="994"/>
      <c r="V96" s="737" t="str">
        <f>IF(TODAY()&gt;$T$3,"VENCIDO",IF((S96/1000)&gt;=(ABS(O96))+Q96,"CONFORME","NÃO CONFORME"))</f>
        <v>0</v>
      </c>
      <c r="W96" s="491" t="s">
        <v>238</v>
      </c>
      <c r="X96" s="492" t="s">
        <v>260</v>
      </c>
    </row>
    <row r="97" spans="1:42" customHeight="1" ht="13.5">
      <c r="A97" s="591"/>
      <c r="B97" s="591"/>
      <c r="C97" s="591"/>
      <c r="D97" s="591"/>
      <c r="E97" s="591"/>
      <c r="F97" s="983"/>
      <c r="G97" s="986"/>
      <c r="H97" s="986"/>
      <c r="I97" s="986"/>
      <c r="J97" s="986"/>
      <c r="K97" s="454" t="str">
        <f>$K$93</f>
        <v>0</v>
      </c>
      <c r="L97" s="455" t="str">
        <f>$L$96</f>
        <v>0</v>
      </c>
      <c r="M97" s="455" t="s">
        <v>272</v>
      </c>
      <c r="N97" s="604">
        <v>200</v>
      </c>
      <c r="O97" s="490">
        <v>3.0E-6</v>
      </c>
      <c r="P97" s="455" t="s">
        <v>31</v>
      </c>
      <c r="Q97" s="607">
        <v>2.0E-5</v>
      </c>
      <c r="R97" s="460" t="s">
        <v>31</v>
      </c>
      <c r="S97" s="606">
        <v>0.015</v>
      </c>
      <c r="T97" s="461" t="s">
        <v>208</v>
      </c>
      <c r="U97" s="994"/>
      <c r="V97" s="737" t="str">
        <f>IF(TODAY()&gt;$T$3,"VENCIDO",IF((S97/1000)&gt;=(ABS(O97))+Q97,"CONFORME","NÃO CONFORME"))</f>
        <v>0</v>
      </c>
      <c r="W97" s="491" t="s">
        <v>238</v>
      </c>
      <c r="X97" s="492" t="s">
        <v>260</v>
      </c>
    </row>
    <row r="98" spans="1:42" customHeight="1" ht="13.5">
      <c r="A98" s="591"/>
      <c r="B98" s="591"/>
      <c r="C98" s="591"/>
      <c r="D98" s="591"/>
      <c r="E98" s="591"/>
      <c r="F98" s="983"/>
      <c r="G98" s="986"/>
      <c r="H98" s="986"/>
      <c r="I98" s="986"/>
      <c r="J98" s="986"/>
      <c r="K98" s="454" t="str">
        <f>$K$93</f>
        <v>0</v>
      </c>
      <c r="L98" s="455" t="str">
        <f>$L$97</f>
        <v>0</v>
      </c>
      <c r="M98" s="455" t="s">
        <v>240</v>
      </c>
      <c r="N98" s="604">
        <v>500</v>
      </c>
      <c r="O98" s="490">
        <v>3.1E-5</v>
      </c>
      <c r="P98" s="455" t="s">
        <v>31</v>
      </c>
      <c r="Q98" s="459">
        <v>2.5E-5</v>
      </c>
      <c r="R98" s="460" t="s">
        <v>31</v>
      </c>
      <c r="S98" s="605">
        <v>0.02</v>
      </c>
      <c r="T98" s="461" t="s">
        <v>208</v>
      </c>
      <c r="U98" s="994"/>
      <c r="V98" s="738" t="str">
        <f>IF(TODAY()&gt;$T$3,"VENCIDO",IF((S98/1000)&gt;=(ABS(O98))+Q98,"CONFORME","NÃO CONFORME"))</f>
        <v>0</v>
      </c>
      <c r="W98" s="491" t="s">
        <v>238</v>
      </c>
      <c r="X98" s="492" t="s">
        <v>260</v>
      </c>
    </row>
    <row r="99" spans="1:42" customHeight="1" ht="13.5">
      <c r="A99" s="591"/>
      <c r="B99" s="591"/>
      <c r="C99" s="591"/>
      <c r="D99" s="591"/>
      <c r="E99" s="591"/>
      <c r="F99" s="967" t="s">
        <v>273</v>
      </c>
      <c r="G99" s="968"/>
      <c r="H99" s="968"/>
      <c r="I99" s="968"/>
      <c r="J99" s="969"/>
      <c r="K99" s="473" t="s">
        <v>274</v>
      </c>
      <c r="L99" s="445" t="s">
        <v>127</v>
      </c>
      <c r="M99" s="556">
        <v>1</v>
      </c>
      <c r="N99" s="575">
        <v>1</v>
      </c>
      <c r="O99" s="558">
        <v>-4.0E-5</v>
      </c>
      <c r="P99" s="556" t="s">
        <v>31</v>
      </c>
      <c r="Q99" s="559">
        <v>1.0E-5</v>
      </c>
      <c r="R99" s="560" t="s">
        <v>31</v>
      </c>
      <c r="S99" s="446">
        <v>0.3</v>
      </c>
      <c r="T99" s="562" t="s">
        <v>208</v>
      </c>
      <c r="U99" s="993">
        <v>44896</v>
      </c>
      <c r="V99" s="739" t="str">
        <f>IF(TODAY()&gt;$T$3,"VENCIDO",IF((S99/1000)&gt;=(ABS(O99))+Q99,"CONFORME","NÃO CONFORME"))</f>
        <v>0</v>
      </c>
      <c r="W99" s="533" t="s">
        <v>238</v>
      </c>
      <c r="X99" s="563" t="s">
        <v>239</v>
      </c>
    </row>
    <row r="100" spans="1:42" customHeight="1" ht="13.5">
      <c r="A100" s="591"/>
      <c r="B100" s="591"/>
      <c r="C100" s="591"/>
      <c r="D100" s="591"/>
      <c r="E100" s="591"/>
      <c r="F100" s="970"/>
      <c r="G100" s="971"/>
      <c r="H100" s="971"/>
      <c r="I100" s="971"/>
      <c r="J100" s="972"/>
      <c r="K100" s="564" t="str">
        <f>$K$99</f>
        <v>0</v>
      </c>
      <c r="L100" s="456" t="str">
        <f>$L$99</f>
        <v>0</v>
      </c>
      <c r="M100" s="510">
        <v>2</v>
      </c>
      <c r="N100" s="511">
        <v>2</v>
      </c>
      <c r="O100" s="566">
        <v>-8.000000000000001E-5</v>
      </c>
      <c r="P100" s="510" t="s">
        <v>31</v>
      </c>
      <c r="Q100" s="567">
        <v>2.0E-5</v>
      </c>
      <c r="R100" s="568" t="s">
        <v>31</v>
      </c>
      <c r="S100" s="455">
        <v>0.4</v>
      </c>
      <c r="T100" s="569" t="s">
        <v>208</v>
      </c>
      <c r="U100" s="993"/>
      <c r="V100" s="737" t="str">
        <f>IF(TODAY()&gt;$T$3,"VENCIDO",IF((S100/1000)&gt;=(ABS(O100))+Q100,"CONFORME","NÃO CONFORME"))</f>
        <v>0</v>
      </c>
      <c r="W100" s="491" t="s">
        <v>238</v>
      </c>
      <c r="X100" s="514" t="s">
        <v>239</v>
      </c>
    </row>
    <row r="101" spans="1:42" customHeight="1" ht="13.5">
      <c r="A101" s="591"/>
      <c r="B101" s="591"/>
      <c r="C101" s="591"/>
      <c r="D101" s="591"/>
      <c r="E101" s="591"/>
      <c r="F101" s="970"/>
      <c r="G101" s="971"/>
      <c r="H101" s="971"/>
      <c r="I101" s="971"/>
      <c r="J101" s="972"/>
      <c r="K101" s="564" t="str">
        <f>$K$99</f>
        <v>0</v>
      </c>
      <c r="L101" s="456" t="str">
        <f>$L$99</f>
        <v>0</v>
      </c>
      <c r="M101" s="510" t="s">
        <v>250</v>
      </c>
      <c r="N101" s="511">
        <v>2</v>
      </c>
      <c r="O101" s="570">
        <v>-1.0E-5</v>
      </c>
      <c r="P101" s="510" t="s">
        <v>31</v>
      </c>
      <c r="Q101" s="567">
        <v>2.0E-5</v>
      </c>
      <c r="R101" s="568" t="s">
        <v>31</v>
      </c>
      <c r="S101" s="455">
        <v>0.4</v>
      </c>
      <c r="T101" s="569" t="s">
        <v>208</v>
      </c>
      <c r="U101" s="993"/>
      <c r="V101" s="737" t="str">
        <f>IF(TODAY()&gt;$T$3,"VENCIDO",IF((S101/1000)&gt;=(ABS(O101))+Q101,"CONFORME","NÃO CONFORME"))</f>
        <v>0</v>
      </c>
      <c r="W101" s="491" t="s">
        <v>238</v>
      </c>
      <c r="X101" s="514" t="s">
        <v>239</v>
      </c>
    </row>
    <row r="102" spans="1:42" customHeight="1" ht="13.5">
      <c r="A102" s="591"/>
      <c r="B102" s="591"/>
      <c r="C102" s="591"/>
      <c r="D102" s="591"/>
      <c r="E102" s="591"/>
      <c r="F102" s="970"/>
      <c r="G102" s="971"/>
      <c r="H102" s="971"/>
      <c r="I102" s="971"/>
      <c r="J102" s="972"/>
      <c r="K102" s="564" t="str">
        <f>$K$99</f>
        <v>0</v>
      </c>
      <c r="L102" s="456" t="str">
        <f>$L$99</f>
        <v>0</v>
      </c>
      <c r="M102" s="510">
        <v>5</v>
      </c>
      <c r="N102" s="511">
        <v>5</v>
      </c>
      <c r="O102" s="570">
        <v>-0.00013</v>
      </c>
      <c r="P102" s="510" t="s">
        <v>31</v>
      </c>
      <c r="Q102" s="567">
        <v>2.0E-5</v>
      </c>
      <c r="R102" s="568" t="s">
        <v>31</v>
      </c>
      <c r="S102" s="455">
        <v>0.5</v>
      </c>
      <c r="T102" s="569" t="s">
        <v>208</v>
      </c>
      <c r="U102" s="993"/>
      <c r="V102" s="737" t="str">
        <f>IF(TODAY()&gt;$T$3,"VENCIDO",IF((S102/1000)&gt;=(ABS(O102))+Q102,"CONFORME","NÃO CONFORME"))</f>
        <v>0</v>
      </c>
      <c r="W102" s="491" t="s">
        <v>238</v>
      </c>
      <c r="X102" s="514" t="s">
        <v>239</v>
      </c>
    </row>
    <row r="103" spans="1:42" customHeight="1" ht="13.5">
      <c r="A103" s="591"/>
      <c r="B103" s="591"/>
      <c r="C103" s="591"/>
      <c r="D103" s="591"/>
      <c r="E103" s="591"/>
      <c r="F103" s="970"/>
      <c r="G103" s="971"/>
      <c r="H103" s="971"/>
      <c r="I103" s="971"/>
      <c r="J103" s="972"/>
      <c r="K103" s="564" t="str">
        <f>$K$99</f>
        <v>0</v>
      </c>
      <c r="L103" s="456" t="str">
        <f>$L$99</f>
        <v>0</v>
      </c>
      <c r="M103" s="510">
        <v>10</v>
      </c>
      <c r="N103" s="511">
        <v>10</v>
      </c>
      <c r="O103" s="566">
        <v>-1.0E-5</v>
      </c>
      <c r="P103" s="510" t="s">
        <v>31</v>
      </c>
      <c r="Q103" s="567">
        <v>3.0E-5</v>
      </c>
      <c r="R103" s="568" t="s">
        <v>31</v>
      </c>
      <c r="S103" s="455">
        <v>0.6</v>
      </c>
      <c r="T103" s="569" t="s">
        <v>208</v>
      </c>
      <c r="U103" s="993"/>
      <c r="V103" s="737" t="str">
        <f>IF(TODAY()&gt;$T$3,"VENCIDO",IF((S103/1000)&gt;=(ABS(O103))+Q103,"CONFORME","NÃO CONFORME"))</f>
        <v>0</v>
      </c>
      <c r="W103" s="491" t="s">
        <v>238</v>
      </c>
      <c r="X103" s="514" t="s">
        <v>239</v>
      </c>
    </row>
    <row r="104" spans="1:42" customHeight="1" ht="13.5">
      <c r="A104" s="591"/>
      <c r="B104" s="591"/>
      <c r="C104" s="591"/>
      <c r="D104" s="591"/>
      <c r="E104" s="591"/>
      <c r="F104" s="970"/>
      <c r="G104" s="971"/>
      <c r="H104" s="971"/>
      <c r="I104" s="971"/>
      <c r="J104" s="972"/>
      <c r="K104" s="564" t="str">
        <f>$K$99</f>
        <v>0</v>
      </c>
      <c r="L104" s="456" t="str">
        <f>$L$99</f>
        <v>0</v>
      </c>
      <c r="M104" s="510" t="s">
        <v>275</v>
      </c>
      <c r="N104" s="511">
        <v>10</v>
      </c>
      <c r="O104" s="566">
        <v>0.00026</v>
      </c>
      <c r="P104" s="510" t="s">
        <v>31</v>
      </c>
      <c r="Q104" s="567">
        <v>3.0E-5</v>
      </c>
      <c r="R104" s="568" t="s">
        <v>31</v>
      </c>
      <c r="S104" s="608">
        <v>0.6</v>
      </c>
      <c r="T104" s="569" t="s">
        <v>208</v>
      </c>
      <c r="U104" s="993"/>
      <c r="V104" s="737" t="str">
        <f>IF(TODAY()&gt;$T$3,"VENCIDO",IF((S104/1000)&gt;=(ABS(O104))+Q104,"CONFORME","NÃO CONFORME"))</f>
        <v>0</v>
      </c>
      <c r="W104" s="491" t="s">
        <v>238</v>
      </c>
      <c r="X104" s="514" t="s">
        <v>239</v>
      </c>
    </row>
    <row r="105" spans="1:42" customHeight="1" ht="13.5">
      <c r="A105" s="591"/>
      <c r="B105" s="591"/>
      <c r="C105" s="591"/>
      <c r="D105" s="591"/>
      <c r="E105" s="591"/>
      <c r="F105" s="970"/>
      <c r="G105" s="971"/>
      <c r="H105" s="971"/>
      <c r="I105" s="971"/>
      <c r="J105" s="972"/>
      <c r="K105" s="564" t="str">
        <f>$K$99</f>
        <v>0</v>
      </c>
      <c r="L105" s="456" t="str">
        <f>$L$99</f>
        <v>0</v>
      </c>
      <c r="M105" s="510">
        <v>20</v>
      </c>
      <c r="N105" s="511">
        <v>20</v>
      </c>
      <c r="O105" s="566">
        <v>-5.0E-5</v>
      </c>
      <c r="P105" s="510" t="s">
        <v>31</v>
      </c>
      <c r="Q105" s="567">
        <v>4.0E-5</v>
      </c>
      <c r="R105" s="568" t="s">
        <v>31</v>
      </c>
      <c r="S105" s="455">
        <v>0.8</v>
      </c>
      <c r="T105" s="569" t="s">
        <v>208</v>
      </c>
      <c r="U105" s="993"/>
      <c r="V105" s="737" t="str">
        <f>IF(TODAY()&gt;$T$3,"VENCIDO",IF((S105/1000)&gt;=(ABS(O105))+Q105,"CONFORME","NÃO CONFORME"))</f>
        <v>0</v>
      </c>
      <c r="W105" s="491" t="s">
        <v>238</v>
      </c>
      <c r="X105" s="514" t="s">
        <v>239</v>
      </c>
    </row>
    <row r="106" spans="1:42" customHeight="1" ht="13.5">
      <c r="A106" s="591"/>
      <c r="B106" s="591"/>
      <c r="C106" s="591"/>
      <c r="D106" s="591"/>
      <c r="E106" s="591"/>
      <c r="F106" s="970"/>
      <c r="G106" s="971"/>
      <c r="H106" s="971"/>
      <c r="I106" s="971"/>
      <c r="J106" s="972"/>
      <c r="K106" s="564" t="str">
        <f>$K$99</f>
        <v>0</v>
      </c>
      <c r="L106" s="456" t="str">
        <f>$L$99</f>
        <v>0</v>
      </c>
      <c r="M106" s="510">
        <v>50</v>
      </c>
      <c r="N106" s="511">
        <v>50</v>
      </c>
      <c r="O106" s="570">
        <v>-0.0002</v>
      </c>
      <c r="P106" s="510" t="s">
        <v>31</v>
      </c>
      <c r="Q106" s="567">
        <v>6.999999999999999E-5</v>
      </c>
      <c r="R106" s="568" t="s">
        <v>31</v>
      </c>
      <c r="S106" s="455">
        <v>1</v>
      </c>
      <c r="T106" s="569" t="s">
        <v>208</v>
      </c>
      <c r="U106" s="993"/>
      <c r="V106" s="737" t="str">
        <f>IF(TODAY()&gt;$T$3,"VENCIDO",IF((S106/1000)&gt;=(ABS(O106))+Q106,"CONFORME","NÃO CONFORME"))</f>
        <v>0</v>
      </c>
      <c r="W106" s="491" t="s">
        <v>238</v>
      </c>
      <c r="X106" s="514" t="s">
        <v>239</v>
      </c>
    </row>
    <row r="107" spans="1:42" customHeight="1" ht="13.5">
      <c r="A107" s="591"/>
      <c r="B107" s="591"/>
      <c r="C107" s="591"/>
      <c r="D107" s="591"/>
      <c r="E107" s="591"/>
      <c r="F107" s="970"/>
      <c r="G107" s="971"/>
      <c r="H107" s="971"/>
      <c r="I107" s="971"/>
      <c r="J107" s="972"/>
      <c r="K107" s="564" t="str">
        <f>$K$99</f>
        <v>0</v>
      </c>
      <c r="L107" s="456" t="str">
        <f>$L$99</f>
        <v>0</v>
      </c>
      <c r="M107" s="510">
        <v>100</v>
      </c>
      <c r="N107" s="511">
        <v>100</v>
      </c>
      <c r="O107" s="566">
        <v>0.00029</v>
      </c>
      <c r="P107" s="510" t="s">
        <v>31</v>
      </c>
      <c r="Q107" s="580">
        <v>0.00013</v>
      </c>
      <c r="R107" s="568" t="s">
        <v>31</v>
      </c>
      <c r="S107" s="455">
        <v>1.5</v>
      </c>
      <c r="T107" s="569" t="s">
        <v>208</v>
      </c>
      <c r="U107" s="993"/>
      <c r="V107" s="737" t="str">
        <f>IF(TODAY()&gt;$T$3,"VENCIDO",IF((S107/1000)&gt;=(ABS(O107))+Q107,"CONFORME","NÃO CONFORME"))</f>
        <v>0</v>
      </c>
      <c r="W107" s="491" t="s">
        <v>238</v>
      </c>
      <c r="X107" s="514" t="s">
        <v>239</v>
      </c>
    </row>
    <row r="108" spans="1:42" customHeight="1" ht="13.5">
      <c r="A108" s="591"/>
      <c r="B108" s="591"/>
      <c r="C108" s="591"/>
      <c r="D108" s="591"/>
      <c r="E108" s="591"/>
      <c r="F108" s="970"/>
      <c r="G108" s="971"/>
      <c r="H108" s="971"/>
      <c r="I108" s="971"/>
      <c r="J108" s="972"/>
      <c r="K108" s="564" t="str">
        <f>$K$99</f>
        <v>0</v>
      </c>
      <c r="L108" s="456" t="str">
        <f>$L$99</f>
        <v>0</v>
      </c>
      <c r="M108" s="503" t="s">
        <v>276</v>
      </c>
      <c r="N108" s="583">
        <v>100</v>
      </c>
      <c r="O108" s="609">
        <v>-3.0E-5</v>
      </c>
      <c r="P108" s="503" t="s">
        <v>31</v>
      </c>
      <c r="Q108" s="567">
        <v>0.00013</v>
      </c>
      <c r="R108" s="586" t="s">
        <v>31</v>
      </c>
      <c r="S108" s="485">
        <v>1.5</v>
      </c>
      <c r="T108" s="587" t="s">
        <v>208</v>
      </c>
      <c r="U108" s="993"/>
      <c r="V108" s="737" t="str">
        <f>IF(TODAY()&gt;$T$3,"VENCIDO",IF((S108/1000)&gt;=(ABS(O108))+Q108,"CONFORME","NÃO CONFORME"))</f>
        <v>0</v>
      </c>
      <c r="W108" s="491" t="s">
        <v>238</v>
      </c>
      <c r="X108" s="507" t="s">
        <v>239</v>
      </c>
    </row>
    <row r="109" spans="1:42" customHeight="1" ht="13.5">
      <c r="A109" s="591"/>
      <c r="B109" s="591"/>
      <c r="C109" s="591"/>
      <c r="D109" s="591"/>
      <c r="E109" s="591"/>
      <c r="F109" s="970"/>
      <c r="G109" s="971"/>
      <c r="H109" s="971"/>
      <c r="I109" s="971"/>
      <c r="J109" s="972"/>
      <c r="K109" s="564" t="str">
        <f>$K$99</f>
        <v>0</v>
      </c>
      <c r="L109" s="471" t="str">
        <f>$L$99</f>
        <v>0</v>
      </c>
      <c r="M109" s="597">
        <v>200</v>
      </c>
      <c r="N109" s="588">
        <v>200</v>
      </c>
      <c r="O109" s="610">
        <v>-0.00055</v>
      </c>
      <c r="P109" s="510" t="s">
        <v>31</v>
      </c>
      <c r="Q109" s="611">
        <v>0.00026</v>
      </c>
      <c r="R109" s="568" t="s">
        <v>31</v>
      </c>
      <c r="S109" s="455">
        <v>3</v>
      </c>
      <c r="T109" s="569" t="s">
        <v>208</v>
      </c>
      <c r="U109" s="993"/>
      <c r="V109" s="738" t="str">
        <f>IF(TODAY()&gt;$T$3,"VENCIDO",IF((S109/1000)&gt;=(ABS(O109))+Q109,"CONFORME","NÃO CONFORME"))</f>
        <v>0</v>
      </c>
      <c r="W109" s="499" t="s">
        <v>238</v>
      </c>
      <c r="X109" s="514" t="s">
        <v>239</v>
      </c>
    </row>
    <row r="110" spans="1:42" customHeight="1" ht="13.5">
      <c r="A110" s="591"/>
      <c r="B110" s="591"/>
      <c r="C110" s="591"/>
      <c r="D110" s="591"/>
      <c r="E110" s="591"/>
      <c r="F110" s="967" t="s">
        <v>277</v>
      </c>
      <c r="G110" s="968"/>
      <c r="H110" s="968"/>
      <c r="I110" s="968"/>
      <c r="J110" s="969"/>
      <c r="K110" s="473" t="s">
        <v>278</v>
      </c>
      <c r="L110" s="445" t="s">
        <v>127</v>
      </c>
      <c r="M110" s="556">
        <v>1</v>
      </c>
      <c r="N110" s="575">
        <v>1</v>
      </c>
      <c r="O110" s="558">
        <v>-4.0E-5</v>
      </c>
      <c r="P110" s="556" t="s">
        <v>31</v>
      </c>
      <c r="Q110" s="559">
        <v>1.0E-5</v>
      </c>
      <c r="R110" s="560" t="s">
        <v>31</v>
      </c>
      <c r="S110" s="446">
        <v>0.3</v>
      </c>
      <c r="T110" s="562" t="s">
        <v>208</v>
      </c>
      <c r="U110" s="1008">
        <v>44256</v>
      </c>
      <c r="V110" s="739" t="str">
        <f>IF(TODAY()&gt;$T$3,"VENCIDO",IF((S110/1000)&gt;=(ABS(O110))+Q110,"CONFORME","NÃO CONFORME"))</f>
        <v>0</v>
      </c>
      <c r="W110" s="487" t="s">
        <v>238</v>
      </c>
      <c r="X110" s="563" t="s">
        <v>239</v>
      </c>
    </row>
    <row r="111" spans="1:42" customHeight="1" ht="13.5">
      <c r="A111" s="591"/>
      <c r="B111" s="591"/>
      <c r="C111" s="591"/>
      <c r="D111" s="591"/>
      <c r="E111" s="591"/>
      <c r="F111" s="970"/>
      <c r="G111" s="971"/>
      <c r="H111" s="971"/>
      <c r="I111" s="971"/>
      <c r="J111" s="972"/>
      <c r="K111" s="564" t="str">
        <f>K110</f>
        <v>0</v>
      </c>
      <c r="L111" s="456" t="str">
        <f>$L$110</f>
        <v>0</v>
      </c>
      <c r="M111" s="510">
        <v>2</v>
      </c>
      <c r="N111" s="511">
        <v>2</v>
      </c>
      <c r="O111" s="566">
        <v>-4.0E-5</v>
      </c>
      <c r="P111" s="510" t="s">
        <v>31</v>
      </c>
      <c r="Q111" s="567">
        <v>2.0E-5</v>
      </c>
      <c r="R111" s="568" t="s">
        <v>31</v>
      </c>
      <c r="S111" s="455">
        <v>0.4</v>
      </c>
      <c r="T111" s="569" t="s">
        <v>208</v>
      </c>
      <c r="U111" s="1008"/>
      <c r="V111" s="737" t="str">
        <f>IF(TODAY()&gt;$T$3,"VENCIDO",IF((S111/1000)&gt;=(ABS(O111))+Q111,"CONFORME","NÃO CONFORME"))</f>
        <v>0</v>
      </c>
      <c r="W111" s="491" t="s">
        <v>238</v>
      </c>
      <c r="X111" s="514" t="s">
        <v>239</v>
      </c>
    </row>
    <row r="112" spans="1:42" customHeight="1" ht="13.5">
      <c r="A112" s="612"/>
      <c r="B112" s="591"/>
      <c r="C112" s="591"/>
      <c r="D112" s="591"/>
      <c r="E112" s="613"/>
      <c r="F112" s="970"/>
      <c r="G112" s="971"/>
      <c r="H112" s="971"/>
      <c r="I112" s="971"/>
      <c r="J112" s="972"/>
      <c r="K112" s="564" t="str">
        <f>K111</f>
        <v>0</v>
      </c>
      <c r="L112" s="456" t="str">
        <f>$L$110</f>
        <v>0</v>
      </c>
      <c r="M112" s="510" t="s">
        <v>250</v>
      </c>
      <c r="N112" s="511">
        <v>2</v>
      </c>
      <c r="O112" s="570">
        <v>-6.999999999999999E-5</v>
      </c>
      <c r="P112" s="510" t="s">
        <v>31</v>
      </c>
      <c r="Q112" s="567">
        <v>2.0E-5</v>
      </c>
      <c r="R112" s="568" t="s">
        <v>31</v>
      </c>
      <c r="S112" s="455">
        <v>0.4</v>
      </c>
      <c r="T112" s="569" t="s">
        <v>208</v>
      </c>
      <c r="U112" s="1008"/>
      <c r="V112" s="737" t="str">
        <f>IF(TODAY()&gt;$T$3,"VENCIDO",IF((S112/1000)&gt;=(ABS(O112))+Q112,"CONFORME","NÃO CONFORME"))</f>
        <v>0</v>
      </c>
      <c r="W112" s="491" t="s">
        <v>238</v>
      </c>
      <c r="X112" s="514" t="s">
        <v>239</v>
      </c>
    </row>
    <row r="113" spans="1:42" customHeight="1" ht="13.5">
      <c r="A113" s="612"/>
      <c r="B113" s="591"/>
      <c r="C113" s="591"/>
      <c r="D113" s="591"/>
      <c r="E113" s="613"/>
      <c r="F113" s="970"/>
      <c r="G113" s="971"/>
      <c r="H113" s="971"/>
      <c r="I113" s="971"/>
      <c r="J113" s="972"/>
      <c r="K113" s="564" t="str">
        <f>K112</f>
        <v>0</v>
      </c>
      <c r="L113" s="456" t="str">
        <f>$L$110</f>
        <v>0</v>
      </c>
      <c r="M113" s="510">
        <v>5</v>
      </c>
      <c r="N113" s="511">
        <v>5</v>
      </c>
      <c r="O113" s="570">
        <v>6.0E-5</v>
      </c>
      <c r="P113" s="510" t="s">
        <v>31</v>
      </c>
      <c r="Q113" s="567">
        <v>2.0E-5</v>
      </c>
      <c r="R113" s="568" t="s">
        <v>31</v>
      </c>
      <c r="S113" s="455">
        <v>0.5</v>
      </c>
      <c r="T113" s="569" t="s">
        <v>208</v>
      </c>
      <c r="U113" s="1008"/>
      <c r="V113" s="737" t="str">
        <f>IF(TODAY()&gt;$T$3,"VENCIDO",IF((S113/1000)&gt;=(ABS(O113))+Q113,"CONFORME","NÃO CONFORME"))</f>
        <v>0</v>
      </c>
      <c r="W113" s="491" t="s">
        <v>238</v>
      </c>
      <c r="X113" s="514" t="s">
        <v>239</v>
      </c>
    </row>
    <row r="114" spans="1:42" customHeight="1" ht="13.5">
      <c r="A114" s="612"/>
      <c r="B114" s="591"/>
      <c r="C114" s="591"/>
      <c r="D114" s="591"/>
      <c r="E114" s="613"/>
      <c r="F114" s="970"/>
      <c r="G114" s="971"/>
      <c r="H114" s="971"/>
      <c r="I114" s="971"/>
      <c r="J114" s="972"/>
      <c r="K114" s="564" t="str">
        <f>K113</f>
        <v>0</v>
      </c>
      <c r="L114" s="456" t="str">
        <f>$L$110</f>
        <v>0</v>
      </c>
      <c r="M114" s="510">
        <v>10</v>
      </c>
      <c r="N114" s="511">
        <v>10</v>
      </c>
      <c r="O114" s="579">
        <v>0</v>
      </c>
      <c r="P114" s="510" t="s">
        <v>31</v>
      </c>
      <c r="Q114" s="567">
        <v>3.0E-5</v>
      </c>
      <c r="R114" s="568" t="s">
        <v>31</v>
      </c>
      <c r="S114" s="455">
        <v>0.6</v>
      </c>
      <c r="T114" s="569" t="s">
        <v>208</v>
      </c>
      <c r="U114" s="1008"/>
      <c r="V114" s="737" t="str">
        <f>IF(TODAY()&gt;$T$3,"VENCIDO",IF((S114/1000)&gt;=(ABS(O114))+Q114,"CONFORME","NÃO CONFORME"))</f>
        <v>0</v>
      </c>
      <c r="W114" s="491" t="s">
        <v>238</v>
      </c>
      <c r="X114" s="514" t="s">
        <v>239</v>
      </c>
    </row>
    <row r="115" spans="1:42" customHeight="1" ht="13.5">
      <c r="A115" s="612"/>
      <c r="B115" s="591"/>
      <c r="C115" s="591"/>
      <c r="D115" s="591"/>
      <c r="E115" s="613"/>
      <c r="F115" s="970"/>
      <c r="G115" s="971"/>
      <c r="H115" s="971"/>
      <c r="I115" s="971"/>
      <c r="J115" s="972"/>
      <c r="K115" s="564" t="str">
        <f>K114</f>
        <v>0</v>
      </c>
      <c r="L115" s="456" t="str">
        <f>$L$110</f>
        <v>0</v>
      </c>
      <c r="M115" s="510" t="s">
        <v>275</v>
      </c>
      <c r="N115" s="511">
        <v>10</v>
      </c>
      <c r="O115" s="566">
        <v>-0.00018</v>
      </c>
      <c r="P115" s="510" t="s">
        <v>31</v>
      </c>
      <c r="Q115" s="567">
        <v>3.0E-5</v>
      </c>
      <c r="R115" s="568" t="s">
        <v>31</v>
      </c>
      <c r="S115" s="608">
        <v>0.6</v>
      </c>
      <c r="T115" s="569" t="s">
        <v>208</v>
      </c>
      <c r="U115" s="1008"/>
      <c r="V115" s="737" t="str">
        <f>IF(TODAY()&gt;$T$3,"VENCIDO",IF((S115/1000)&gt;=(ABS(O115))+Q115,"CONFORME","NÃO CONFORME"))</f>
        <v>0</v>
      </c>
      <c r="W115" s="491" t="s">
        <v>238</v>
      </c>
      <c r="X115" s="514" t="s">
        <v>239</v>
      </c>
    </row>
    <row r="116" spans="1:42" customHeight="1" ht="13.5">
      <c r="A116" s="612"/>
      <c r="B116" s="591"/>
      <c r="C116" s="591"/>
      <c r="D116" s="591"/>
      <c r="E116" s="613"/>
      <c r="F116" s="970"/>
      <c r="G116" s="971"/>
      <c r="H116" s="971"/>
      <c r="I116" s="971"/>
      <c r="J116" s="972"/>
      <c r="K116" s="564" t="str">
        <f>K115</f>
        <v>0</v>
      </c>
      <c r="L116" s="456" t="str">
        <f>$L$110</f>
        <v>0</v>
      </c>
      <c r="M116" s="510">
        <v>20</v>
      </c>
      <c r="N116" s="511">
        <v>20</v>
      </c>
      <c r="O116" s="566">
        <v>9.000000000000001E-5</v>
      </c>
      <c r="P116" s="510" t="s">
        <v>31</v>
      </c>
      <c r="Q116" s="567">
        <v>4.0E-5</v>
      </c>
      <c r="R116" s="568" t="s">
        <v>31</v>
      </c>
      <c r="S116" s="455">
        <v>0.8</v>
      </c>
      <c r="T116" s="569" t="s">
        <v>208</v>
      </c>
      <c r="U116" s="1008"/>
      <c r="V116" s="737" t="str">
        <f>IF(TODAY()&gt;$T$3,"VENCIDO",IF((S116/1000)&gt;=(ABS(O116))+Q116,"CONFORME","NÃO CONFORME"))</f>
        <v>0</v>
      </c>
      <c r="W116" s="491" t="s">
        <v>238</v>
      </c>
      <c r="X116" s="514" t="s">
        <v>239</v>
      </c>
    </row>
    <row r="117" spans="1:42" customHeight="1" ht="13.5">
      <c r="A117" s="612"/>
      <c r="B117" s="591"/>
      <c r="C117" s="591"/>
      <c r="D117" s="591"/>
      <c r="E117" s="613"/>
      <c r="F117" s="970"/>
      <c r="G117" s="971"/>
      <c r="H117" s="971"/>
      <c r="I117" s="971"/>
      <c r="J117" s="972"/>
      <c r="K117" s="564" t="str">
        <f>K116</f>
        <v>0</v>
      </c>
      <c r="L117" s="456" t="str">
        <f>$L$110</f>
        <v>0</v>
      </c>
      <c r="M117" s="510">
        <v>50</v>
      </c>
      <c r="N117" s="511">
        <v>50</v>
      </c>
      <c r="O117" s="566">
        <v>-0.00012</v>
      </c>
      <c r="P117" s="510" t="s">
        <v>31</v>
      </c>
      <c r="Q117" s="580">
        <v>6.999999999999999E-5</v>
      </c>
      <c r="R117" s="568" t="s">
        <v>31</v>
      </c>
      <c r="S117" s="455">
        <v>1</v>
      </c>
      <c r="T117" s="569" t="s">
        <v>208</v>
      </c>
      <c r="U117" s="1008"/>
      <c r="V117" s="737" t="str">
        <f>IF(TODAY()&gt;$T$3,"VENCIDO",IF((S117/1000)&gt;=(ABS(O117))+Q117,"CONFORME","NÃO CONFORME"))</f>
        <v>0</v>
      </c>
      <c r="W117" s="491" t="s">
        <v>238</v>
      </c>
      <c r="X117" s="514" t="s">
        <v>239</v>
      </c>
    </row>
    <row r="118" spans="1:42" customHeight="1" ht="13.5">
      <c r="A118" s="612"/>
      <c r="B118" s="591"/>
      <c r="C118" s="591"/>
      <c r="D118" s="591"/>
      <c r="E118" s="613"/>
      <c r="F118" s="970"/>
      <c r="G118" s="971"/>
      <c r="H118" s="971"/>
      <c r="I118" s="971"/>
      <c r="J118" s="972"/>
      <c r="K118" s="564" t="str">
        <f>K117</f>
        <v>0</v>
      </c>
      <c r="L118" s="456" t="str">
        <f>$L$110</f>
        <v>0</v>
      </c>
      <c r="M118" s="510">
        <v>100</v>
      </c>
      <c r="N118" s="511">
        <v>100</v>
      </c>
      <c r="O118" s="566">
        <v>2.0E-5</v>
      </c>
      <c r="P118" s="510" t="s">
        <v>31</v>
      </c>
      <c r="Q118" s="580">
        <v>0.00013</v>
      </c>
      <c r="R118" s="568" t="s">
        <v>31</v>
      </c>
      <c r="S118" s="455">
        <v>1.5</v>
      </c>
      <c r="T118" s="569" t="s">
        <v>208</v>
      </c>
      <c r="U118" s="1008"/>
      <c r="V118" s="737" t="str">
        <f>IF(TODAY()&gt;$T$3,"VENCIDO",IF((S118/1000)&gt;=(ABS(O118))+Q118,"CONFORME","NÃO CONFORME"))</f>
        <v>0</v>
      </c>
      <c r="W118" s="491" t="s">
        <v>238</v>
      </c>
      <c r="X118" s="514" t="s">
        <v>239</v>
      </c>
    </row>
    <row r="119" spans="1:42" customHeight="1" ht="13.5">
      <c r="A119" s="612"/>
      <c r="B119" s="591"/>
      <c r="C119" s="591"/>
      <c r="D119" s="591"/>
      <c r="E119" s="613"/>
      <c r="F119" s="970"/>
      <c r="G119" s="971"/>
      <c r="H119" s="971"/>
      <c r="I119" s="971"/>
      <c r="J119" s="972"/>
      <c r="K119" s="564" t="str">
        <f>K118</f>
        <v>0</v>
      </c>
      <c r="L119" s="456" t="str">
        <f>$L$110</f>
        <v>0</v>
      </c>
      <c r="M119" s="582" t="s">
        <v>279</v>
      </c>
      <c r="N119" s="583">
        <v>100</v>
      </c>
      <c r="O119" s="614">
        <v>0.00031</v>
      </c>
      <c r="P119" s="503" t="s">
        <v>31</v>
      </c>
      <c r="Q119" s="615">
        <v>0.00013</v>
      </c>
      <c r="R119" s="586" t="s">
        <v>31</v>
      </c>
      <c r="S119" s="485">
        <v>1.5</v>
      </c>
      <c r="T119" s="587" t="s">
        <v>208</v>
      </c>
      <c r="U119" s="1008"/>
      <c r="V119" s="737" t="str">
        <f>IF(TODAY()&gt;$T$3,"VENCIDO",IF((S119/1000)&gt;=(ABS(O119))+Q119,"CONFORME","NÃO CONFORME"))</f>
        <v>0</v>
      </c>
      <c r="W119" s="491" t="s">
        <v>238</v>
      </c>
      <c r="X119" s="514" t="s">
        <v>239</v>
      </c>
    </row>
    <row r="120" spans="1:42" customHeight="1" ht="13.5">
      <c r="A120" s="612"/>
      <c r="B120" s="591"/>
      <c r="C120" s="591"/>
      <c r="D120" s="591"/>
      <c r="E120" s="613"/>
      <c r="F120" s="970"/>
      <c r="G120" s="971"/>
      <c r="H120" s="971"/>
      <c r="I120" s="971"/>
      <c r="J120" s="972"/>
      <c r="K120" s="564" t="str">
        <f>K119</f>
        <v>0</v>
      </c>
      <c r="L120" s="456" t="str">
        <f>$L$110</f>
        <v>0</v>
      </c>
      <c r="M120" s="597">
        <v>200</v>
      </c>
      <c r="N120" s="588">
        <v>200</v>
      </c>
      <c r="O120" s="610">
        <v>-0.00116</v>
      </c>
      <c r="P120" s="510" t="s">
        <v>31</v>
      </c>
      <c r="Q120" s="616">
        <v>0.00042</v>
      </c>
      <c r="R120" s="568" t="s">
        <v>31</v>
      </c>
      <c r="S120" s="455">
        <v>3</v>
      </c>
      <c r="T120" s="569" t="s">
        <v>208</v>
      </c>
      <c r="U120" s="1008"/>
      <c r="V120" s="737" t="str">
        <f>IF(TODAY()&gt;$T$3,"VENCIDO",IF((S120/1000)&gt;=(ABS(O120))+Q120,"CONFORME","NÃO CONFORME"))</f>
        <v>0</v>
      </c>
      <c r="W120" s="491" t="s">
        <v>238</v>
      </c>
      <c r="X120" s="514" t="s">
        <v>239</v>
      </c>
    </row>
    <row r="121" spans="1:42" customHeight="1" ht="13.5">
      <c r="A121" s="612"/>
      <c r="B121" s="591"/>
      <c r="C121" s="591"/>
      <c r="D121" s="591"/>
      <c r="E121" s="613"/>
      <c r="F121" s="970"/>
      <c r="G121" s="971"/>
      <c r="H121" s="971"/>
      <c r="I121" s="971"/>
      <c r="J121" s="972"/>
      <c r="K121" s="564" t="str">
        <f>K120</f>
        <v>0</v>
      </c>
      <c r="L121" s="456" t="str">
        <f>$L$110</f>
        <v>0</v>
      </c>
      <c r="M121" s="597">
        <v>500</v>
      </c>
      <c r="N121" s="588">
        <v>500</v>
      </c>
      <c r="O121" s="610">
        <v>0.003</v>
      </c>
      <c r="P121" s="510" t="s">
        <v>31</v>
      </c>
      <c r="Q121" s="616">
        <v>0.001</v>
      </c>
      <c r="R121" s="568" t="s">
        <v>31</v>
      </c>
      <c r="S121" s="606">
        <v>0.025</v>
      </c>
      <c r="T121" s="569" t="s">
        <v>208</v>
      </c>
      <c r="U121" s="1008"/>
      <c r="V121" s="737" t="str">
        <f>IF(TODAY()&gt;$T$3,"VENCIDO",IF((S121/1000)&gt;=(ABS(O121))+Q121,"CONFORME","NÃO CONFORME"))</f>
        <v>0</v>
      </c>
      <c r="W121" s="491" t="s">
        <v>238</v>
      </c>
      <c r="X121" s="514" t="s">
        <v>239</v>
      </c>
    </row>
    <row r="122" spans="1:42" customHeight="1" ht="13.5">
      <c r="A122" s="612"/>
      <c r="B122" s="591"/>
      <c r="C122" s="591"/>
      <c r="D122" s="591"/>
      <c r="E122" s="613"/>
      <c r="F122" s="970"/>
      <c r="G122" s="971"/>
      <c r="H122" s="971"/>
      <c r="I122" s="971"/>
      <c r="J122" s="972"/>
      <c r="K122" s="564" t="str">
        <f>K121</f>
        <v>0</v>
      </c>
      <c r="L122" s="456" t="str">
        <f>$L$110</f>
        <v>0</v>
      </c>
      <c r="M122" s="597">
        <v>1</v>
      </c>
      <c r="N122" s="588">
        <v>1000</v>
      </c>
      <c r="O122" s="610">
        <v>0</v>
      </c>
      <c r="P122" s="510" t="s">
        <v>31</v>
      </c>
      <c r="Q122" s="617">
        <v>0.002</v>
      </c>
      <c r="R122" s="568" t="s">
        <v>31</v>
      </c>
      <c r="S122" s="485">
        <v>5</v>
      </c>
      <c r="T122" s="569" t="s">
        <v>208</v>
      </c>
      <c r="U122" s="1008"/>
      <c r="V122" s="737" t="str">
        <f>IF(TODAY()&gt;$T$3,"VENCIDO",IF((S122/1000)&gt;=(ABS(O122))+Q122,"CONFORME","NÃO CONFORME"))</f>
        <v>0</v>
      </c>
      <c r="W122" s="491" t="s">
        <v>238</v>
      </c>
      <c r="X122" s="514" t="s">
        <v>239</v>
      </c>
    </row>
    <row r="123" spans="1:42" customHeight="1" ht="13.5">
      <c r="A123" s="612"/>
      <c r="B123" s="591"/>
      <c r="C123" s="591"/>
      <c r="D123" s="591"/>
      <c r="E123" s="613"/>
      <c r="F123" s="970"/>
      <c r="G123" s="971"/>
      <c r="H123" s="971"/>
      <c r="I123" s="971"/>
      <c r="J123" s="972"/>
      <c r="K123" s="564" t="str">
        <f>K122</f>
        <v>0</v>
      </c>
      <c r="L123" s="456" t="str">
        <f>$L$110</f>
        <v>0</v>
      </c>
      <c r="M123" s="597" t="s">
        <v>280</v>
      </c>
      <c r="N123" s="588">
        <v>1000</v>
      </c>
      <c r="O123" s="610">
        <v>-0.002</v>
      </c>
      <c r="P123" s="510" t="s">
        <v>31</v>
      </c>
      <c r="Q123" s="616">
        <v>0.002</v>
      </c>
      <c r="R123" s="568" t="s">
        <v>31</v>
      </c>
      <c r="S123" s="455">
        <v>5</v>
      </c>
      <c r="T123" s="569" t="s">
        <v>208</v>
      </c>
      <c r="U123" s="1008"/>
      <c r="V123" s="737" t="str">
        <f>IF(TODAY()&gt;$T$3,"VENCIDO",IF((S123/1000)&gt;=(ABS(O123))+Q123,"CONFORME","NÃO CONFORME"))</f>
        <v>0</v>
      </c>
      <c r="W123" s="491" t="s">
        <v>238</v>
      </c>
      <c r="X123" s="514" t="s">
        <v>239</v>
      </c>
    </row>
    <row r="124" spans="1:42" customHeight="1" ht="13.5">
      <c r="A124" s="612"/>
      <c r="B124" s="591"/>
      <c r="C124" s="591"/>
      <c r="D124" s="591"/>
      <c r="E124" s="613"/>
      <c r="F124" s="973"/>
      <c r="G124" s="974"/>
      <c r="H124" s="974"/>
      <c r="I124" s="974"/>
      <c r="J124" s="975"/>
      <c r="K124" s="564" t="str">
        <f>K123</f>
        <v>0</v>
      </c>
      <c r="L124" s="471" t="str">
        <f>$L$110</f>
        <v>0</v>
      </c>
      <c r="M124" s="618">
        <v>2</v>
      </c>
      <c r="N124" s="619">
        <v>2000</v>
      </c>
      <c r="O124" s="620">
        <v>0.004</v>
      </c>
      <c r="P124" s="621" t="s">
        <v>31</v>
      </c>
      <c r="Q124" s="622">
        <v>0.004</v>
      </c>
      <c r="R124" s="623" t="s">
        <v>31</v>
      </c>
      <c r="S124" s="608">
        <v>10</v>
      </c>
      <c r="T124" s="624" t="s">
        <v>208</v>
      </c>
      <c r="U124" s="1008"/>
      <c r="V124" s="738" t="str">
        <f>IF(TODAY()&gt;$T$3,"VENCIDO",IF((S124/1000)&gt;=(ABS(O124))+Q124,"CONFORME","NÃO CONFORME"))</f>
        <v>0</v>
      </c>
      <c r="W124" s="625" t="s">
        <v>238</v>
      </c>
      <c r="X124" s="521" t="s">
        <v>239</v>
      </c>
    </row>
    <row r="125" spans="1:42" customHeight="1" ht="13.5">
      <c r="A125" s="612"/>
      <c r="B125" s="591"/>
      <c r="C125" s="591"/>
      <c r="D125" s="591"/>
      <c r="E125" s="613"/>
      <c r="F125" s="996" t="s">
        <v>281</v>
      </c>
      <c r="G125" s="997"/>
      <c r="H125" s="997"/>
      <c r="I125" s="997"/>
      <c r="J125" s="997"/>
      <c r="K125" s="626" t="s">
        <v>282</v>
      </c>
      <c r="L125" s="556" t="s">
        <v>246</v>
      </c>
      <c r="M125" s="556" t="s">
        <v>240</v>
      </c>
      <c r="N125" s="627">
        <v>0.001</v>
      </c>
      <c r="O125" s="628">
        <v>-5.0E-7</v>
      </c>
      <c r="P125" s="556" t="s">
        <v>31</v>
      </c>
      <c r="Q125" s="559">
        <v>2.0E-6</v>
      </c>
      <c r="R125" s="560" t="s">
        <v>31</v>
      </c>
      <c r="S125" s="446">
        <v>0.006</v>
      </c>
      <c r="T125" s="562" t="s">
        <v>208</v>
      </c>
      <c r="U125" s="993">
        <v>44743</v>
      </c>
      <c r="V125" s="739" t="str">
        <f>IF(TODAY()&gt;$T$3,"VENCIDO",IF((S125/1000)&gt;=(ABS(O125))+Q125,"CONFORME","NÃO CONFORME"))</f>
        <v>0</v>
      </c>
      <c r="W125" s="556" t="s">
        <v>283</v>
      </c>
      <c r="X125" s="629" t="s">
        <v>260</v>
      </c>
    </row>
    <row r="126" spans="1:42" customHeight="1" ht="13.5">
      <c r="A126" s="630"/>
      <c r="B126" s="631"/>
      <c r="C126" s="631"/>
      <c r="D126" s="631"/>
      <c r="E126" s="632"/>
      <c r="F126" s="998"/>
      <c r="G126" s="999"/>
      <c r="H126" s="999"/>
      <c r="I126" s="999"/>
      <c r="J126" s="999"/>
      <c r="K126" s="633" t="str">
        <f>$K$125</f>
        <v>0</v>
      </c>
      <c r="L126" s="597" t="str">
        <f>$L$125</f>
        <v>0</v>
      </c>
      <c r="M126" s="510" t="s">
        <v>262</v>
      </c>
      <c r="N126" s="597">
        <v>0.002</v>
      </c>
      <c r="O126" s="634"/>
      <c r="P126" s="510" t="s">
        <v>31</v>
      </c>
      <c r="Q126" s="635">
        <v>2.0E-6</v>
      </c>
      <c r="R126" s="568" t="s">
        <v>31</v>
      </c>
      <c r="S126" s="455">
        <v>0.006</v>
      </c>
      <c r="T126" s="569" t="s">
        <v>208</v>
      </c>
      <c r="U126" s="992"/>
      <c r="V126" s="737" t="str">
        <f>IF(TODAY()&gt;$T$3,"VENCIDO",IF((S126/1000)&gt;=(ABS(O126))+Q126,"CONFORME","NÃO CONFORME"))</f>
        <v>0</v>
      </c>
      <c r="W126" s="510" t="s">
        <v>283</v>
      </c>
      <c r="X126" s="636" t="s">
        <v>260</v>
      </c>
    </row>
    <row r="127" spans="1:42" customHeight="1" ht="13.5">
      <c r="A127" s="591"/>
      <c r="B127" s="591"/>
      <c r="C127" s="591"/>
      <c r="D127" s="591"/>
      <c r="E127" s="591"/>
      <c r="F127" s="998"/>
      <c r="G127" s="999"/>
      <c r="H127" s="999"/>
      <c r="I127" s="999"/>
      <c r="J127" s="999"/>
      <c r="K127" s="633" t="str">
        <f>$K$125</f>
        <v>0</v>
      </c>
      <c r="L127" s="597" t="str">
        <f>$L$125</f>
        <v>0</v>
      </c>
      <c r="M127" s="621" t="s">
        <v>240</v>
      </c>
      <c r="N127" s="597">
        <v>0.005</v>
      </c>
      <c r="O127" s="634"/>
      <c r="P127" s="510" t="s">
        <v>31</v>
      </c>
      <c r="Q127" s="635">
        <v>2.0E-6</v>
      </c>
      <c r="R127" s="568" t="s">
        <v>31</v>
      </c>
      <c r="S127" s="455">
        <v>0.006</v>
      </c>
      <c r="T127" s="569" t="s">
        <v>208</v>
      </c>
      <c r="U127" s="992"/>
      <c r="V127" s="737" t="str">
        <f>IF(TODAY()&gt;$T$3,"VENCIDO",IF((S127/1000)&gt;=(ABS(O127))+Q127,"CONFORME","NÃO CONFORME"))</f>
        <v>0</v>
      </c>
      <c r="W127" s="510" t="s">
        <v>283</v>
      </c>
      <c r="X127" s="636" t="s">
        <v>260</v>
      </c>
    </row>
    <row r="128" spans="1:42" customHeight="1" ht="13.5">
      <c r="A128" s="591"/>
      <c r="B128" s="591"/>
      <c r="C128" s="591"/>
      <c r="D128" s="591"/>
      <c r="E128" s="591"/>
      <c r="F128" s="998"/>
      <c r="G128" s="999"/>
      <c r="H128" s="999"/>
      <c r="I128" s="999"/>
      <c r="J128" s="999"/>
      <c r="K128" s="633" t="str">
        <f>$K$125</f>
        <v>0</v>
      </c>
      <c r="L128" s="597" t="str">
        <f>$L$125</f>
        <v>0</v>
      </c>
      <c r="M128" s="510" t="s">
        <v>240</v>
      </c>
      <c r="N128" s="597">
        <v>0.01</v>
      </c>
      <c r="O128" s="634">
        <v>-9.0E-7</v>
      </c>
      <c r="P128" s="510" t="s">
        <v>31</v>
      </c>
      <c r="Q128" s="635">
        <v>2.0E-6</v>
      </c>
      <c r="R128" s="568" t="s">
        <v>31</v>
      </c>
      <c r="S128" s="455">
        <v>0.008</v>
      </c>
      <c r="T128" s="569" t="s">
        <v>208</v>
      </c>
      <c r="U128" s="992"/>
      <c r="V128" s="737" t="str">
        <f>IF(TODAY()&gt;$T$3,"VENCIDO",IF((S128/1000)&gt;=(ABS(O128))+Q128,"CONFORME","NÃO CONFORME"))</f>
        <v>0</v>
      </c>
      <c r="W128" s="510" t="s">
        <v>283</v>
      </c>
      <c r="X128" s="636" t="s">
        <v>260</v>
      </c>
    </row>
    <row r="129" spans="1:42" customHeight="1" ht="13.5">
      <c r="A129" s="591"/>
      <c r="B129" s="591"/>
      <c r="C129" s="591"/>
      <c r="D129" s="591"/>
      <c r="E129" s="591"/>
      <c r="F129" s="998"/>
      <c r="G129" s="999"/>
      <c r="H129" s="999"/>
      <c r="I129" s="999"/>
      <c r="J129" s="999"/>
      <c r="K129" s="633" t="str">
        <f>$K$125</f>
        <v>0</v>
      </c>
      <c r="L129" s="597" t="str">
        <f>$L$125</f>
        <v>0</v>
      </c>
      <c r="M129" s="510" t="s">
        <v>262</v>
      </c>
      <c r="N129" s="597">
        <v>0.02</v>
      </c>
      <c r="O129" s="634">
        <v>-4.6E-6</v>
      </c>
      <c r="P129" s="510" t="s">
        <v>31</v>
      </c>
      <c r="Q129" s="635">
        <v>3.0E-6</v>
      </c>
      <c r="R129" s="568" t="s">
        <v>31</v>
      </c>
      <c r="S129" s="455">
        <v>0.01</v>
      </c>
      <c r="T129" s="569" t="s">
        <v>208</v>
      </c>
      <c r="U129" s="992"/>
      <c r="V129" s="737" t="str">
        <f>IF(TODAY()&gt;$T$3,"VENCIDO",IF((S129/1000)&gt;=(ABS(O129))+Q129,"CONFORME","NÃO CONFORME"))</f>
        <v>0</v>
      </c>
      <c r="W129" s="510" t="s">
        <v>283</v>
      </c>
      <c r="X129" s="636" t="s">
        <v>260</v>
      </c>
    </row>
    <row r="130" spans="1:42" customHeight="1" ht="13.5">
      <c r="A130" s="591"/>
      <c r="B130" s="591"/>
      <c r="C130" s="591"/>
      <c r="D130" s="591"/>
      <c r="E130" s="591"/>
      <c r="F130" s="998"/>
      <c r="G130" s="999"/>
      <c r="H130" s="999"/>
      <c r="I130" s="999"/>
      <c r="J130" s="999"/>
      <c r="K130" s="633" t="str">
        <f>$K$125</f>
        <v>0</v>
      </c>
      <c r="L130" s="597" t="str">
        <f>$L$125</f>
        <v>0</v>
      </c>
      <c r="M130" s="621" t="s">
        <v>240</v>
      </c>
      <c r="N130" s="597">
        <v>0.05</v>
      </c>
      <c r="O130" s="634"/>
      <c r="P130" s="510" t="s">
        <v>31</v>
      </c>
      <c r="Q130" s="635">
        <v>4.0E-6</v>
      </c>
      <c r="R130" s="568" t="s">
        <v>31</v>
      </c>
      <c r="S130" s="455">
        <v>0.012</v>
      </c>
      <c r="T130" s="569" t="s">
        <v>208</v>
      </c>
      <c r="U130" s="992"/>
      <c r="V130" s="737" t="str">
        <f>IF(TODAY()&gt;$T$3,"VENCIDO",IF((S130/1000)&gt;=(ABS(O130))+Q130,"CONFORME","NÃO CONFORME"))</f>
        <v>0</v>
      </c>
      <c r="W130" s="510" t="s">
        <v>283</v>
      </c>
      <c r="X130" s="636" t="s">
        <v>260</v>
      </c>
    </row>
    <row r="131" spans="1:42" customHeight="1" ht="13.5">
      <c r="A131" s="591"/>
      <c r="B131" s="591"/>
      <c r="C131" s="591"/>
      <c r="D131" s="591"/>
      <c r="E131" s="591"/>
      <c r="F131" s="998"/>
      <c r="G131" s="999"/>
      <c r="H131" s="999"/>
      <c r="I131" s="999"/>
      <c r="J131" s="999"/>
      <c r="K131" s="633" t="str">
        <f>$K$125</f>
        <v>0</v>
      </c>
      <c r="L131" s="597" t="str">
        <f>$L$125</f>
        <v>0</v>
      </c>
      <c r="M131" s="510" t="s">
        <v>240</v>
      </c>
      <c r="N131" s="597">
        <v>0.1</v>
      </c>
      <c r="O131" s="634">
        <v>2.0E-7</v>
      </c>
      <c r="P131" s="510" t="s">
        <v>31</v>
      </c>
      <c r="Q131" s="635">
        <v>5.0E-6</v>
      </c>
      <c r="R131" s="568" t="s">
        <v>31</v>
      </c>
      <c r="S131" s="455">
        <v>0.015</v>
      </c>
      <c r="T131" s="569" t="s">
        <v>208</v>
      </c>
      <c r="U131" s="992"/>
      <c r="V131" s="737" t="str">
        <f>IF(TODAY()&gt;$T$3,"VENCIDO",IF((S131/1000)&gt;=(ABS(O131))+Q131,"CONFORME","NÃO CONFORME"))</f>
        <v>0</v>
      </c>
      <c r="W131" s="510" t="s">
        <v>283</v>
      </c>
      <c r="X131" s="636" t="s">
        <v>260</v>
      </c>
    </row>
    <row r="132" spans="1:42" customHeight="1" ht="13.5">
      <c r="A132" s="591"/>
      <c r="B132" s="591"/>
      <c r="C132" s="591"/>
      <c r="D132" s="591"/>
      <c r="E132" s="591"/>
      <c r="F132" s="998"/>
      <c r="G132" s="999"/>
      <c r="H132" s="999"/>
      <c r="I132" s="999"/>
      <c r="J132" s="999"/>
      <c r="K132" s="633" t="str">
        <f>$K$125</f>
        <v>0</v>
      </c>
      <c r="L132" s="597" t="str">
        <f>$L$125</f>
        <v>0</v>
      </c>
      <c r="M132" s="510" t="s">
        <v>262</v>
      </c>
      <c r="N132" s="597">
        <v>0.2</v>
      </c>
      <c r="O132" s="634">
        <v>3.1E-6</v>
      </c>
      <c r="P132" s="510" t="s">
        <v>31</v>
      </c>
      <c r="Q132" s="635">
        <v>6.0E-6</v>
      </c>
      <c r="R132" s="568" t="s">
        <v>31</v>
      </c>
      <c r="S132" s="455">
        <v>0.02</v>
      </c>
      <c r="T132" s="569" t="s">
        <v>208</v>
      </c>
      <c r="U132" s="992"/>
      <c r="V132" s="737" t="str">
        <f>IF(TODAY()&gt;$T$3,"VENCIDO",IF((S132/1000)&gt;=(ABS(O132))+Q132,"CONFORME","NÃO CONFORME"))</f>
        <v>0</v>
      </c>
      <c r="W132" s="510" t="s">
        <v>283</v>
      </c>
      <c r="X132" s="636" t="s">
        <v>260</v>
      </c>
    </row>
    <row r="133" spans="1:42" customHeight="1" ht="13.5">
      <c r="A133" s="591"/>
      <c r="B133" s="591"/>
      <c r="C133" s="591"/>
      <c r="D133" s="591"/>
      <c r="E133" s="591"/>
      <c r="F133" s="998"/>
      <c r="G133" s="999"/>
      <c r="H133" s="999"/>
      <c r="I133" s="999"/>
      <c r="J133" s="999"/>
      <c r="K133" s="633" t="str">
        <f>$K$125</f>
        <v>0</v>
      </c>
      <c r="L133" s="597" t="str">
        <f>$L$125</f>
        <v>0</v>
      </c>
      <c r="M133" s="510" t="s">
        <v>240</v>
      </c>
      <c r="N133" s="597">
        <v>0.5</v>
      </c>
      <c r="O133" s="634">
        <v>1.27E-5</v>
      </c>
      <c r="P133" s="510" t="s">
        <v>31</v>
      </c>
      <c r="Q133" s="635">
        <v>8.0E-6</v>
      </c>
      <c r="R133" s="568" t="s">
        <v>31</v>
      </c>
      <c r="S133" s="455">
        <v>0.025</v>
      </c>
      <c r="T133" s="569" t="s">
        <v>208</v>
      </c>
      <c r="U133" s="992"/>
      <c r="V133" s="737" t="str">
        <f>IF(TODAY()&gt;$T$3,"VENCIDO",IF((S133/1000)&gt;=(ABS(O133))+Q133,"CONFORME","NÃO CONFORME"))</f>
        <v>0</v>
      </c>
      <c r="W133" s="510" t="s">
        <v>283</v>
      </c>
      <c r="X133" s="636" t="s">
        <v>260</v>
      </c>
    </row>
    <row r="134" spans="1:42" customHeight="1" ht="13.5">
      <c r="A134" s="591"/>
      <c r="B134" s="591"/>
      <c r="C134" s="591"/>
      <c r="D134" s="591"/>
      <c r="E134" s="591"/>
      <c r="F134" s="998"/>
      <c r="G134" s="999"/>
      <c r="H134" s="999"/>
      <c r="I134" s="999"/>
      <c r="J134" s="999"/>
      <c r="K134" s="633" t="str">
        <f>$K$125</f>
        <v>0</v>
      </c>
      <c r="L134" s="597" t="str">
        <f>$L$125</f>
        <v>0</v>
      </c>
      <c r="M134" s="510" t="s">
        <v>240</v>
      </c>
      <c r="N134" s="597">
        <v>1</v>
      </c>
      <c r="O134" s="637">
        <v>0</v>
      </c>
      <c r="P134" s="510" t="s">
        <v>31</v>
      </c>
      <c r="Q134" s="635">
        <v>1.0E-5</v>
      </c>
      <c r="R134" s="568" t="s">
        <v>31</v>
      </c>
      <c r="S134" s="455">
        <v>0.03</v>
      </c>
      <c r="T134" s="587" t="s">
        <v>208</v>
      </c>
      <c r="U134" s="992"/>
      <c r="V134" s="737" t="str">
        <f>IF(TODAY()&gt;$T$3,"VENCIDO",IF((S134/1000)&gt;=(ABS(O134))+Q134,"CONFORME","NÃO CONFORME"))</f>
        <v>0</v>
      </c>
      <c r="W134" s="510" t="s">
        <v>283</v>
      </c>
      <c r="X134" s="636" t="s">
        <v>239</v>
      </c>
    </row>
    <row r="135" spans="1:42" customHeight="1" ht="13.5">
      <c r="A135" s="591"/>
      <c r="B135" s="591"/>
      <c r="C135" s="591"/>
      <c r="D135" s="591"/>
      <c r="E135" s="591"/>
      <c r="F135" s="998"/>
      <c r="G135" s="999"/>
      <c r="H135" s="999"/>
      <c r="I135" s="999"/>
      <c r="J135" s="999"/>
      <c r="K135" s="633" t="str">
        <f>$K$125</f>
        <v>0</v>
      </c>
      <c r="L135" s="597" t="str">
        <f>$L$125</f>
        <v>0</v>
      </c>
      <c r="M135" s="510" t="s">
        <v>240</v>
      </c>
      <c r="N135" s="597">
        <v>2</v>
      </c>
      <c r="O135" s="637">
        <v>-2.0E-5</v>
      </c>
      <c r="P135" s="510" t="s">
        <v>31</v>
      </c>
      <c r="Q135" s="635">
        <v>1.2E-5</v>
      </c>
      <c r="R135" s="568" t="s">
        <v>31</v>
      </c>
      <c r="S135" s="455">
        <v>0.04</v>
      </c>
      <c r="T135" s="569" t="s">
        <v>208</v>
      </c>
      <c r="U135" s="992"/>
      <c r="V135" s="737" t="str">
        <f>IF(TODAY()&gt;$T$3,"VENCIDO",IF((S135/1000)&gt;=(ABS(O135))+Q135,"CONFORME","NÃO CONFORME"))</f>
        <v>0</v>
      </c>
      <c r="W135" s="510" t="s">
        <v>283</v>
      </c>
      <c r="X135" s="636" t="s">
        <v>239</v>
      </c>
    </row>
    <row r="136" spans="1:42" customHeight="1" ht="13.5">
      <c r="A136" s="591"/>
      <c r="B136" s="591"/>
      <c r="C136" s="591"/>
      <c r="D136" s="591"/>
      <c r="E136" s="591"/>
      <c r="F136" s="998"/>
      <c r="G136" s="999"/>
      <c r="H136" s="999"/>
      <c r="I136" s="999"/>
      <c r="J136" s="999"/>
      <c r="K136" s="633" t="str">
        <f>$K$125</f>
        <v>0</v>
      </c>
      <c r="L136" s="597" t="str">
        <f>$L$125</f>
        <v>0</v>
      </c>
      <c r="M136" s="510" t="s">
        <v>240</v>
      </c>
      <c r="N136" s="597">
        <v>5</v>
      </c>
      <c r="O136" s="637">
        <v>1.4E-5</v>
      </c>
      <c r="P136" s="510" t="s">
        <v>31</v>
      </c>
      <c r="Q136" s="635">
        <v>1.5E-5</v>
      </c>
      <c r="R136" s="568" t="s">
        <v>31</v>
      </c>
      <c r="S136" s="455">
        <v>0.05</v>
      </c>
      <c r="T136" s="569" t="s">
        <v>208</v>
      </c>
      <c r="U136" s="992"/>
      <c r="V136" s="737" t="str">
        <f>IF(TODAY()&gt;$T$3,"VENCIDO",IF((S136/1000)&gt;=(ABS(O136))+Q136,"CONFORME","NÃO CONFORME"))</f>
        <v>0</v>
      </c>
      <c r="W136" s="510" t="s">
        <v>283</v>
      </c>
      <c r="X136" s="636" t="s">
        <v>239</v>
      </c>
    </row>
    <row r="137" spans="1:42" customHeight="1" ht="13.5">
      <c r="A137" s="591"/>
      <c r="B137" s="591"/>
      <c r="C137" s="591"/>
      <c r="D137" s="591"/>
      <c r="E137" s="591"/>
      <c r="F137" s="998"/>
      <c r="G137" s="999"/>
      <c r="H137" s="999"/>
      <c r="I137" s="999"/>
      <c r="J137" s="999"/>
      <c r="K137" s="633" t="str">
        <f>$K$125</f>
        <v>0</v>
      </c>
      <c r="L137" s="597" t="str">
        <f>$L$125</f>
        <v>0</v>
      </c>
      <c r="M137" s="510" t="s">
        <v>240</v>
      </c>
      <c r="N137" s="597">
        <v>10</v>
      </c>
      <c r="O137" s="637">
        <v>1.9E-5</v>
      </c>
      <c r="P137" s="510" t="s">
        <v>31</v>
      </c>
      <c r="Q137" s="635">
        <v>2.0E-5</v>
      </c>
      <c r="R137" s="568" t="s">
        <v>31</v>
      </c>
      <c r="S137" s="455">
        <v>0.06</v>
      </c>
      <c r="T137" s="569" t="s">
        <v>208</v>
      </c>
      <c r="U137" s="992"/>
      <c r="V137" s="737" t="str">
        <f>IF(TODAY()&gt;$T$3,"VENCIDO",IF((S137/1000)&gt;=(ABS(O137))+Q137,"CONFORME","NÃO CONFORME"))</f>
        <v>0</v>
      </c>
      <c r="W137" s="510" t="s">
        <v>283</v>
      </c>
      <c r="X137" s="636" t="s">
        <v>239</v>
      </c>
    </row>
    <row r="138" spans="1:42" customHeight="1" ht="13.5">
      <c r="A138" s="591"/>
      <c r="B138" s="591"/>
      <c r="C138" s="591"/>
      <c r="D138" s="591"/>
      <c r="E138" s="591"/>
      <c r="F138" s="998"/>
      <c r="G138" s="999"/>
      <c r="H138" s="999"/>
      <c r="I138" s="999"/>
      <c r="J138" s="999"/>
      <c r="K138" s="633" t="str">
        <f>$K$125</f>
        <v>0</v>
      </c>
      <c r="L138" s="597" t="str">
        <f>$L$125</f>
        <v>0</v>
      </c>
      <c r="M138" s="510" t="s">
        <v>284</v>
      </c>
      <c r="N138" s="597">
        <v>20</v>
      </c>
      <c r="O138" s="637">
        <v>-3.8E-5</v>
      </c>
      <c r="P138" s="510" t="s">
        <v>31</v>
      </c>
      <c r="Q138" s="635">
        <v>2.5E-5</v>
      </c>
      <c r="R138" s="568" t="s">
        <v>31</v>
      </c>
      <c r="S138" s="455">
        <v>0.08</v>
      </c>
      <c r="T138" s="569" t="s">
        <v>208</v>
      </c>
      <c r="U138" s="992"/>
      <c r="V138" s="737" t="str">
        <f>IF(TODAY()&gt;$T$3,"VENCIDO",IF((S138/1000)&gt;=(ABS(O138))+Q138,"CONFORME","NÃO CONFORME"))</f>
        <v>0</v>
      </c>
      <c r="W138" s="510" t="s">
        <v>283</v>
      </c>
      <c r="X138" s="636" t="s">
        <v>239</v>
      </c>
    </row>
    <row r="139" spans="1:42" customHeight="1" ht="13.5">
      <c r="A139" s="591"/>
      <c r="B139" s="591"/>
      <c r="C139" s="591"/>
      <c r="D139" s="591"/>
      <c r="E139" s="591"/>
      <c r="F139" s="998"/>
      <c r="G139" s="999"/>
      <c r="H139" s="999"/>
      <c r="I139" s="999"/>
      <c r="J139" s="999"/>
      <c r="K139" s="633" t="str">
        <f>$K$125</f>
        <v>0</v>
      </c>
      <c r="L139" s="597" t="str">
        <f>$L$125</f>
        <v>0</v>
      </c>
      <c r="M139" s="510" t="s">
        <v>240</v>
      </c>
      <c r="N139" s="597">
        <v>50</v>
      </c>
      <c r="O139" s="637">
        <v>-2.1E-5</v>
      </c>
      <c r="P139" s="510" t="s">
        <v>31</v>
      </c>
      <c r="Q139" s="635">
        <v>3.0E-5</v>
      </c>
      <c r="R139" s="568" t="s">
        <v>31</v>
      </c>
      <c r="S139" s="455">
        <v>0.1</v>
      </c>
      <c r="T139" s="569" t="s">
        <v>208</v>
      </c>
      <c r="U139" s="992"/>
      <c r="V139" s="737" t="str">
        <f>IF(TODAY()&gt;$T$3,"VENCIDO",IF((S139/1000)&gt;=(ABS(O139))+Q139,"CONFORME","NÃO CONFORME"))</f>
        <v>0</v>
      </c>
      <c r="W139" s="510" t="s">
        <v>283</v>
      </c>
      <c r="X139" s="636" t="s">
        <v>239</v>
      </c>
    </row>
    <row r="140" spans="1:42" customHeight="1" ht="13.5">
      <c r="A140" s="591"/>
      <c r="B140" s="591"/>
      <c r="C140" s="591"/>
      <c r="D140" s="591"/>
      <c r="E140" s="591"/>
      <c r="F140" s="998"/>
      <c r="G140" s="999"/>
      <c r="H140" s="999"/>
      <c r="I140" s="999"/>
      <c r="J140" s="999"/>
      <c r="K140" s="633" t="str">
        <f>$K$125</f>
        <v>0</v>
      </c>
      <c r="L140" s="597" t="str">
        <f>$L$125</f>
        <v>0</v>
      </c>
      <c r="M140" s="510" t="s">
        <v>240</v>
      </c>
      <c r="N140" s="597">
        <v>100</v>
      </c>
      <c r="O140" s="637">
        <v>6.999999999999999E-5</v>
      </c>
      <c r="P140" s="510" t="s">
        <v>31</v>
      </c>
      <c r="Q140" s="635">
        <v>5.0E-5</v>
      </c>
      <c r="R140" s="568" t="s">
        <v>31</v>
      </c>
      <c r="S140" s="455">
        <v>0.15</v>
      </c>
      <c r="T140" s="569" t="s">
        <v>208</v>
      </c>
      <c r="U140" s="992"/>
      <c r="V140" s="737" t="str">
        <f>IF(TODAY()&gt;$T$3,"VENCIDO",IF((S140/1000)&gt;=(ABS(O140))+Q140,"CONFORME","NÃO CONFORME"))</f>
        <v>0</v>
      </c>
      <c r="W140" s="510" t="s">
        <v>283</v>
      </c>
      <c r="X140" s="636" t="s">
        <v>239</v>
      </c>
    </row>
    <row r="141" spans="1:42" customHeight="1" ht="13.5">
      <c r="A141" s="591"/>
      <c r="B141" s="591"/>
      <c r="C141" s="591"/>
      <c r="D141" s="591"/>
      <c r="E141" s="591"/>
      <c r="F141" s="1000"/>
      <c r="G141" s="1001"/>
      <c r="H141" s="1001"/>
      <c r="I141" s="1001"/>
      <c r="J141" s="1001"/>
      <c r="K141" s="633" t="str">
        <f>$K$125</f>
        <v>0</v>
      </c>
      <c r="L141" s="638" t="str">
        <f>$L$125</f>
        <v>0</v>
      </c>
      <c r="M141" s="517" t="s">
        <v>240</v>
      </c>
      <c r="N141" s="638">
        <v>200</v>
      </c>
      <c r="O141" s="639">
        <v>1.0E-5</v>
      </c>
      <c r="P141" s="517" t="s">
        <v>31</v>
      </c>
      <c r="Q141" s="640">
        <v>0.0001</v>
      </c>
      <c r="R141" s="641" t="s">
        <v>31</v>
      </c>
      <c r="S141" s="465">
        <v>0.3</v>
      </c>
      <c r="T141" s="642" t="s">
        <v>208</v>
      </c>
      <c r="U141" s="992"/>
      <c r="V141" s="738" t="str">
        <f>IF(TODAY()&gt;$T$3,"VENCIDO",IF((S141/1000)&gt;=(ABS(O141))+Q141,"CONFORME","NÃO CONFORME"))</f>
        <v>0</v>
      </c>
      <c r="W141" s="517" t="s">
        <v>283</v>
      </c>
      <c r="X141" s="643" t="s">
        <v>239</v>
      </c>
    </row>
    <row r="142" spans="1:42" customHeight="1" ht="13.5">
      <c r="A142" s="591"/>
      <c r="B142" s="591"/>
      <c r="C142" s="591"/>
      <c r="D142" s="591"/>
      <c r="E142" s="591"/>
      <c r="F142" s="967" t="s">
        <v>285</v>
      </c>
      <c r="G142" s="968"/>
      <c r="H142" s="968"/>
      <c r="I142" s="968"/>
      <c r="J142" s="969"/>
      <c r="K142" s="473" t="s">
        <v>286</v>
      </c>
      <c r="L142" s="445" t="s">
        <v>246</v>
      </c>
      <c r="M142" s="556">
        <v>1</v>
      </c>
      <c r="N142" s="556">
        <v>1</v>
      </c>
      <c r="O142" s="637">
        <v>0</v>
      </c>
      <c r="P142" s="556" t="s">
        <v>31</v>
      </c>
      <c r="Q142" s="559">
        <v>1.0E-5</v>
      </c>
      <c r="R142" s="560" t="s">
        <v>31</v>
      </c>
      <c r="S142" s="446">
        <v>0.3</v>
      </c>
      <c r="T142" s="562" t="s">
        <v>208</v>
      </c>
      <c r="U142" s="993">
        <v>44774</v>
      </c>
      <c r="V142" s="739" t="str">
        <f>IF(TODAY()&gt;$T$3,"VENCIDO",IF((S142/1000)&gt;=(ABS(O142))+Q142,"CONFORME","NÃO CONFORME"))</f>
        <v>0</v>
      </c>
      <c r="W142" s="533" t="s">
        <v>238</v>
      </c>
      <c r="X142" s="563" t="s">
        <v>239</v>
      </c>
      <c r="AC142" s="644"/>
    </row>
    <row r="143" spans="1:42" customHeight="1" ht="13.5">
      <c r="A143" s="591"/>
      <c r="B143" s="591"/>
      <c r="C143" s="591"/>
      <c r="D143" s="591"/>
      <c r="E143" s="591"/>
      <c r="F143" s="970"/>
      <c r="G143" s="971"/>
      <c r="H143" s="971"/>
      <c r="I143" s="971"/>
      <c r="J143" s="972"/>
      <c r="K143" s="578" t="str">
        <f>$K$142</f>
        <v>0</v>
      </c>
      <c r="L143" s="452" t="str">
        <f>$L$142</f>
        <v>0</v>
      </c>
      <c r="M143" s="510">
        <v>2</v>
      </c>
      <c r="N143" s="510">
        <v>2</v>
      </c>
      <c r="O143" s="637">
        <v>-4.0E-5</v>
      </c>
      <c r="P143" s="510" t="s">
        <v>31</v>
      </c>
      <c r="Q143" s="567">
        <v>2.0E-5</v>
      </c>
      <c r="R143" s="568" t="s">
        <v>31</v>
      </c>
      <c r="S143" s="455">
        <v>0.4</v>
      </c>
      <c r="T143" s="569" t="s">
        <v>208</v>
      </c>
      <c r="U143" s="993"/>
      <c r="V143" s="737" t="str">
        <f>IF(TODAY()&gt;$T$3,"VENCIDO",IF((S143/1000)&gt;=(ABS(O143))+Q143,"CONFORME","NÃO CONFORME"))</f>
        <v>0</v>
      </c>
      <c r="W143" s="491" t="s">
        <v>238</v>
      </c>
      <c r="X143" s="514" t="s">
        <v>239</v>
      </c>
      <c r="AC143" s="644"/>
    </row>
    <row r="144" spans="1:42" customHeight="1" ht="13.5">
      <c r="A144" s="591"/>
      <c r="B144" s="591"/>
      <c r="C144" s="591"/>
      <c r="D144" s="591"/>
      <c r="E144" s="591"/>
      <c r="F144" s="970"/>
      <c r="G144" s="971"/>
      <c r="H144" s="971"/>
      <c r="I144" s="971"/>
      <c r="J144" s="972"/>
      <c r="K144" s="578" t="str">
        <f>$K$142</f>
        <v>0</v>
      </c>
      <c r="L144" s="452" t="str">
        <f>$L$142</f>
        <v>0</v>
      </c>
      <c r="M144" s="510" t="s">
        <v>266</v>
      </c>
      <c r="N144" s="510">
        <v>2</v>
      </c>
      <c r="O144" s="637">
        <v>-2.0E-5</v>
      </c>
      <c r="P144" s="510" t="s">
        <v>31</v>
      </c>
      <c r="Q144" s="567">
        <v>2.0E-5</v>
      </c>
      <c r="R144" s="568" t="s">
        <v>31</v>
      </c>
      <c r="S144" s="455">
        <v>0.4</v>
      </c>
      <c r="T144" s="569" t="s">
        <v>208</v>
      </c>
      <c r="U144" s="993"/>
      <c r="V144" s="737" t="str">
        <f>IF(TODAY()&gt;$T$3,"VENCIDO",IF((S144/1000)&gt;=(ABS(O144))+Q144,"CONFORME","NÃO CONFORME"))</f>
        <v>0</v>
      </c>
      <c r="W144" s="491" t="s">
        <v>238</v>
      </c>
      <c r="X144" s="514" t="s">
        <v>239</v>
      </c>
      <c r="AC144" s="644"/>
    </row>
    <row r="145" spans="1:42" customHeight="1" ht="13.5">
      <c r="A145" s="591"/>
      <c r="B145" s="591"/>
      <c r="C145" s="591"/>
      <c r="D145" s="591"/>
      <c r="E145" s="591"/>
      <c r="F145" s="970"/>
      <c r="G145" s="971"/>
      <c r="H145" s="971"/>
      <c r="I145" s="971"/>
      <c r="J145" s="972"/>
      <c r="K145" s="578" t="str">
        <f>$K$142</f>
        <v>0</v>
      </c>
      <c r="L145" s="452" t="str">
        <f>$L$142</f>
        <v>0</v>
      </c>
      <c r="M145" s="510">
        <v>5</v>
      </c>
      <c r="N145" s="510">
        <v>5</v>
      </c>
      <c r="O145" s="637">
        <v>2.0E-5</v>
      </c>
      <c r="P145" s="510" t="s">
        <v>31</v>
      </c>
      <c r="Q145" s="567">
        <v>2.0E-5</v>
      </c>
      <c r="R145" s="568" t="s">
        <v>31</v>
      </c>
      <c r="S145" s="455">
        <v>0.5</v>
      </c>
      <c r="T145" s="569" t="s">
        <v>208</v>
      </c>
      <c r="U145" s="993"/>
      <c r="V145" s="737" t="str">
        <f>IF(TODAY()&gt;$T$3,"VENCIDO",IF((S145/1000)&gt;=(ABS(O145))+Q145,"CONFORME","NÃO CONFORME"))</f>
        <v>0</v>
      </c>
      <c r="W145" s="491" t="s">
        <v>238</v>
      </c>
      <c r="X145" s="514" t="s">
        <v>239</v>
      </c>
      <c r="AC145" s="644"/>
    </row>
    <row r="146" spans="1:42" customHeight="1" ht="13.5">
      <c r="A146" s="591"/>
      <c r="B146" s="591"/>
      <c r="C146" s="591"/>
      <c r="D146" s="591"/>
      <c r="E146" s="591"/>
      <c r="F146" s="970"/>
      <c r="G146" s="971"/>
      <c r="H146" s="971"/>
      <c r="I146" s="971"/>
      <c r="J146" s="972"/>
      <c r="K146" s="578" t="str">
        <f>$K$142</f>
        <v>0</v>
      </c>
      <c r="L146" s="452" t="str">
        <f>$L$142</f>
        <v>0</v>
      </c>
      <c r="M146" s="510">
        <v>10</v>
      </c>
      <c r="N146" s="510">
        <v>10</v>
      </c>
      <c r="O146" s="637">
        <v>2.0E-5</v>
      </c>
      <c r="P146" s="510" t="s">
        <v>31</v>
      </c>
      <c r="Q146" s="567">
        <v>3.0E-5</v>
      </c>
      <c r="R146" s="568" t="s">
        <v>31</v>
      </c>
      <c r="S146" s="455">
        <v>0.6</v>
      </c>
      <c r="T146" s="569" t="s">
        <v>208</v>
      </c>
      <c r="U146" s="993"/>
      <c r="V146" s="737" t="str">
        <f>IF(TODAY()&gt;$T$3,"VENCIDO",IF((S146/1000)&gt;=(ABS(O146))+Q146,"CONFORME","NÃO CONFORME"))</f>
        <v>0</v>
      </c>
      <c r="W146" s="491" t="s">
        <v>238</v>
      </c>
      <c r="X146" s="514" t="s">
        <v>239</v>
      </c>
      <c r="AC146" s="644"/>
    </row>
    <row r="147" spans="1:42" customHeight="1" ht="13.5">
      <c r="A147" s="591"/>
      <c r="B147" s="591"/>
      <c r="C147" s="591"/>
      <c r="D147" s="591"/>
      <c r="E147" s="591"/>
      <c r="F147" s="970"/>
      <c r="G147" s="971"/>
      <c r="H147" s="971"/>
      <c r="I147" s="971"/>
      <c r="J147" s="972"/>
      <c r="K147" s="578" t="str">
        <f>$K$142</f>
        <v>0</v>
      </c>
      <c r="L147" s="452" t="str">
        <f>$L$142</f>
        <v>0</v>
      </c>
      <c r="M147" s="510">
        <v>20</v>
      </c>
      <c r="N147" s="510">
        <v>20</v>
      </c>
      <c r="O147" s="637">
        <v>-2.0E-5</v>
      </c>
      <c r="P147" s="510" t="s">
        <v>31</v>
      </c>
      <c r="Q147" s="567">
        <v>4.0E-5</v>
      </c>
      <c r="R147" s="568" t="s">
        <v>31</v>
      </c>
      <c r="S147" s="455">
        <v>0.8</v>
      </c>
      <c r="T147" s="569" t="s">
        <v>208</v>
      </c>
      <c r="U147" s="993"/>
      <c r="V147" s="737" t="str">
        <f>IF(TODAY()&gt;$T$3,"VENCIDO",IF((S147/1000)&gt;=(ABS(O147))+Q147,"CONFORME","NÃO CONFORME"))</f>
        <v>0</v>
      </c>
      <c r="W147" s="491" t="s">
        <v>238</v>
      </c>
      <c r="X147" s="514" t="s">
        <v>239</v>
      </c>
      <c r="AC147" s="644"/>
    </row>
    <row r="148" spans="1:42" customHeight="1" ht="13.5">
      <c r="A148" s="591"/>
      <c r="B148" s="591"/>
      <c r="C148" s="591"/>
      <c r="D148" s="591"/>
      <c r="E148" s="591"/>
      <c r="F148" s="970"/>
      <c r="G148" s="971"/>
      <c r="H148" s="971"/>
      <c r="I148" s="971"/>
      <c r="J148" s="972"/>
      <c r="K148" s="578" t="str">
        <f>$K$142</f>
        <v>0</v>
      </c>
      <c r="L148" s="452" t="str">
        <f>$L$142</f>
        <v>0</v>
      </c>
      <c r="M148" s="510" t="s">
        <v>267</v>
      </c>
      <c r="N148" s="510">
        <v>20</v>
      </c>
      <c r="O148" s="637">
        <v>-3.0E-5</v>
      </c>
      <c r="P148" s="510" t="s">
        <v>31</v>
      </c>
      <c r="Q148" s="567">
        <v>4.0E-5</v>
      </c>
      <c r="R148" s="568" t="s">
        <v>31</v>
      </c>
      <c r="S148" s="455">
        <v>0.8</v>
      </c>
      <c r="T148" s="569" t="s">
        <v>208</v>
      </c>
      <c r="U148" s="993"/>
      <c r="V148" s="737" t="str">
        <f>IF(TODAY()&gt;$T$3,"VENCIDO",IF((S148/1000)&gt;=(ABS(O148))+Q148,"CONFORME","NÃO CONFORME"))</f>
        <v>0</v>
      </c>
      <c r="W148" s="491" t="s">
        <v>238</v>
      </c>
      <c r="X148" s="514" t="s">
        <v>239</v>
      </c>
      <c r="AC148" s="644"/>
    </row>
    <row r="149" spans="1:42" customHeight="1" ht="13.5">
      <c r="A149" s="591"/>
      <c r="B149" s="591"/>
      <c r="C149" s="591"/>
      <c r="D149" s="591"/>
      <c r="E149" s="591"/>
      <c r="F149" s="970"/>
      <c r="G149" s="971"/>
      <c r="H149" s="971"/>
      <c r="I149" s="971"/>
      <c r="J149" s="972"/>
      <c r="K149" s="578" t="str">
        <f>$K$142</f>
        <v>0</v>
      </c>
      <c r="L149" s="452" t="str">
        <f>$L$142</f>
        <v>0</v>
      </c>
      <c r="M149" s="510">
        <v>50</v>
      </c>
      <c r="N149" s="510">
        <v>50</v>
      </c>
      <c r="O149" s="637">
        <v>-3.0E-5</v>
      </c>
      <c r="P149" s="510" t="s">
        <v>31</v>
      </c>
      <c r="Q149" s="580">
        <v>6.999999999999999E-5</v>
      </c>
      <c r="R149" s="568" t="s">
        <v>31</v>
      </c>
      <c r="S149" s="455">
        <v>1</v>
      </c>
      <c r="T149" s="569" t="s">
        <v>208</v>
      </c>
      <c r="U149" s="993"/>
      <c r="V149" s="737" t="str">
        <f>IF(TODAY()&gt;$T$3,"VENCIDO",IF((S149/1000)&gt;=(ABS(O149))+Q149,"CONFORME","NÃO CONFORME"))</f>
        <v>0</v>
      </c>
      <c r="W149" s="491" t="s">
        <v>238</v>
      </c>
      <c r="X149" s="514" t="s">
        <v>239</v>
      </c>
      <c r="AC149" s="644"/>
    </row>
    <row r="150" spans="1:42" customHeight="1" ht="13.5">
      <c r="A150" s="591"/>
      <c r="B150" s="591"/>
      <c r="C150" s="591"/>
      <c r="D150" s="591"/>
      <c r="E150" s="591"/>
      <c r="F150" s="970"/>
      <c r="G150" s="971"/>
      <c r="H150" s="971"/>
      <c r="I150" s="971"/>
      <c r="J150" s="972"/>
      <c r="K150" s="578" t="str">
        <f>$K$142</f>
        <v>0</v>
      </c>
      <c r="L150" s="452" t="str">
        <f>$L$142</f>
        <v>0</v>
      </c>
      <c r="M150" s="510">
        <v>100</v>
      </c>
      <c r="N150" s="510">
        <v>100</v>
      </c>
      <c r="O150" s="637">
        <v>4.0E-5</v>
      </c>
      <c r="P150" s="510" t="s">
        <v>31</v>
      </c>
      <c r="Q150" s="567">
        <v>0.00013</v>
      </c>
      <c r="R150" s="568" t="s">
        <v>31</v>
      </c>
      <c r="S150" s="455">
        <v>1.5</v>
      </c>
      <c r="T150" s="569" t="s">
        <v>208</v>
      </c>
      <c r="U150" s="993"/>
      <c r="V150" s="737" t="str">
        <f>IF(TODAY()&gt;$T$3,"VENCIDO",IF((S150/1000)&gt;=(ABS(O150))+Q150,"CONFORME","NÃO CONFORME"))</f>
        <v>0</v>
      </c>
      <c r="W150" s="491" t="s">
        <v>238</v>
      </c>
      <c r="X150" s="514" t="s">
        <v>239</v>
      </c>
      <c r="AC150" s="644"/>
    </row>
    <row r="151" spans="1:42" customHeight="1" ht="13.5">
      <c r="A151" s="591"/>
      <c r="B151" s="591"/>
      <c r="C151" s="591"/>
      <c r="D151" s="591"/>
      <c r="E151" s="591"/>
      <c r="F151" s="970"/>
      <c r="G151" s="971"/>
      <c r="H151" s="971"/>
      <c r="I151" s="971"/>
      <c r="J151" s="972"/>
      <c r="K151" s="578" t="str">
        <f>$K$142</f>
        <v>0</v>
      </c>
      <c r="L151" s="452" t="str">
        <f>$L$142</f>
        <v>0</v>
      </c>
      <c r="M151" s="510" t="s">
        <v>287</v>
      </c>
      <c r="N151" s="510">
        <v>200</v>
      </c>
      <c r="O151" s="637">
        <v>4.999999999E-5</v>
      </c>
      <c r="P151" s="510" t="s">
        <v>31</v>
      </c>
      <c r="Q151" s="580">
        <v>0.00026</v>
      </c>
      <c r="R151" s="568" t="s">
        <v>31</v>
      </c>
      <c r="S151" s="455">
        <v>3</v>
      </c>
      <c r="T151" s="569" t="s">
        <v>208</v>
      </c>
      <c r="U151" s="993"/>
      <c r="V151" s="737" t="str">
        <f>IF(TODAY()&gt;$T$3,"VENCIDO",IF((S151/1000)&gt;=(ABS(O151))+Q151,"CONFORME","NÃO CONFORME"))</f>
        <v>0</v>
      </c>
      <c r="W151" s="491" t="s">
        <v>238</v>
      </c>
      <c r="X151" s="514" t="s">
        <v>239</v>
      </c>
      <c r="AC151" s="644"/>
    </row>
    <row r="152" spans="1:42" customHeight="1" ht="13.5">
      <c r="A152" s="591"/>
      <c r="B152" s="591"/>
      <c r="C152" s="591"/>
      <c r="D152" s="591"/>
      <c r="E152" s="591"/>
      <c r="F152" s="970"/>
      <c r="G152" s="971"/>
      <c r="H152" s="971"/>
      <c r="I152" s="971"/>
      <c r="J152" s="972"/>
      <c r="K152" s="578" t="str">
        <f>$K$142</f>
        <v>0</v>
      </c>
      <c r="L152" s="452" t="str">
        <f>$L$142</f>
        <v>0</v>
      </c>
      <c r="M152" s="510">
        <v>200</v>
      </c>
      <c r="N152" s="510">
        <v>200</v>
      </c>
      <c r="O152" s="637">
        <v>-2.000000001E-5</v>
      </c>
      <c r="P152" s="510" t="s">
        <v>31</v>
      </c>
      <c r="Q152" s="580">
        <v>0.00026</v>
      </c>
      <c r="R152" s="568" t="s">
        <v>31</v>
      </c>
      <c r="S152" s="455">
        <v>3</v>
      </c>
      <c r="T152" s="569" t="s">
        <v>208</v>
      </c>
      <c r="U152" s="993"/>
      <c r="V152" s="737" t="str">
        <f>IF(TODAY()&gt;$T$3,"VENCIDO",IF((S152/1000)&gt;=(ABS(O152))+Q152,"CONFORME","NÃO CONFORME"))</f>
        <v>0</v>
      </c>
      <c r="W152" s="491" t="s">
        <v>238</v>
      </c>
      <c r="X152" s="514" t="s">
        <v>239</v>
      </c>
      <c r="AC152" s="644"/>
    </row>
    <row r="153" spans="1:42" customHeight="1" ht="13.5">
      <c r="A153" s="591"/>
      <c r="B153" s="591"/>
      <c r="C153" s="591"/>
      <c r="D153" s="591"/>
      <c r="E153" s="591"/>
      <c r="F153" s="970"/>
      <c r="G153" s="971"/>
      <c r="H153" s="971"/>
      <c r="I153" s="971"/>
      <c r="J153" s="972"/>
      <c r="K153" s="578" t="str">
        <f>$K$142</f>
        <v>0</v>
      </c>
      <c r="L153" s="452" t="str">
        <f>$L$142</f>
        <v>0</v>
      </c>
      <c r="M153" s="582">
        <v>500</v>
      </c>
      <c r="N153" s="582">
        <v>500</v>
      </c>
      <c r="O153" s="645">
        <v>0.00099999999998</v>
      </c>
      <c r="P153" s="503" t="s">
        <v>31</v>
      </c>
      <c r="Q153" s="646">
        <v>0.001</v>
      </c>
      <c r="R153" s="586" t="s">
        <v>31</v>
      </c>
      <c r="S153" s="485">
        <v>7.5</v>
      </c>
      <c r="T153" s="587" t="s">
        <v>208</v>
      </c>
      <c r="U153" s="993"/>
      <c r="V153" s="737" t="str">
        <f>IF(TODAY()&gt;$T$3,"VENCIDO",IF((S153/1000)&gt;=(ABS(O153))+Q153,"CONFORME","NÃO CONFORME"))</f>
        <v>0</v>
      </c>
      <c r="W153" s="491" t="s">
        <v>238</v>
      </c>
      <c r="X153" s="507" t="s">
        <v>239</v>
      </c>
      <c r="AC153" s="644"/>
    </row>
    <row r="154" spans="1:42" customHeight="1" ht="13.5">
      <c r="A154" s="591"/>
      <c r="B154" s="591"/>
      <c r="C154" s="591"/>
      <c r="D154" s="591"/>
      <c r="E154" s="591"/>
      <c r="F154" s="970"/>
      <c r="G154" s="971"/>
      <c r="H154" s="971"/>
      <c r="I154" s="971"/>
      <c r="J154" s="972"/>
      <c r="K154" s="578" t="str">
        <f>$K$142</f>
        <v>0</v>
      </c>
      <c r="L154" s="452" t="str">
        <f>$L$142</f>
        <v>0</v>
      </c>
      <c r="M154" s="597">
        <v>1000</v>
      </c>
      <c r="N154" s="597">
        <v>1000</v>
      </c>
      <c r="O154" s="647">
        <v>0.01199999999994</v>
      </c>
      <c r="P154" s="510" t="s">
        <v>31</v>
      </c>
      <c r="Q154" s="616">
        <v>0.002</v>
      </c>
      <c r="R154" s="568" t="s">
        <v>31</v>
      </c>
      <c r="S154" s="455">
        <v>15</v>
      </c>
      <c r="T154" s="569" t="s">
        <v>208</v>
      </c>
      <c r="U154" s="993"/>
      <c r="V154" s="737" t="str">
        <f>IF(TODAY()&gt;$T$3,"VENCIDO",IF((S154/1000)&gt;=(ABS(O154))+Q154,"CONFORME","NÃO CONFORME"))</f>
        <v>0</v>
      </c>
      <c r="W154" s="491" t="s">
        <v>238</v>
      </c>
      <c r="X154" s="514" t="s">
        <v>239</v>
      </c>
      <c r="AC154" s="644"/>
    </row>
    <row r="155" spans="1:42" customHeight="1" ht="13.5">
      <c r="A155" s="591"/>
      <c r="B155" s="591"/>
      <c r="C155" s="591"/>
      <c r="D155" s="591"/>
      <c r="E155" s="591"/>
      <c r="F155" s="970"/>
      <c r="G155" s="971"/>
      <c r="H155" s="971"/>
      <c r="I155" s="971"/>
      <c r="J155" s="972"/>
      <c r="K155" s="578" t="str">
        <f>$K$142</f>
        <v>0</v>
      </c>
      <c r="L155" s="452" t="str">
        <f>$L$142</f>
        <v>0</v>
      </c>
      <c r="M155" s="597" t="s">
        <v>288</v>
      </c>
      <c r="N155" s="597">
        <v>2000</v>
      </c>
      <c r="O155" s="647">
        <v>-0.00500000000011</v>
      </c>
      <c r="P155" s="510" t="s">
        <v>31</v>
      </c>
      <c r="Q155" s="616">
        <v>0.004</v>
      </c>
      <c r="R155" s="568" t="s">
        <v>31</v>
      </c>
      <c r="S155" s="455">
        <v>30</v>
      </c>
      <c r="T155" s="569" t="s">
        <v>208</v>
      </c>
      <c r="U155" s="993"/>
      <c r="V155" s="737" t="str">
        <f>IF(TODAY()&gt;$T$3,"VENCIDO",IF((S155/1000)&gt;=(ABS(O155))+Q155,"CONFORME","NÃO CONFORME"))</f>
        <v>0</v>
      </c>
      <c r="W155" s="491" t="s">
        <v>238</v>
      </c>
      <c r="X155" s="514" t="s">
        <v>239</v>
      </c>
      <c r="AC155" s="644"/>
    </row>
    <row r="156" spans="1:42" customHeight="1" ht="13.5">
      <c r="A156" s="591"/>
      <c r="B156" s="591"/>
      <c r="C156" s="591"/>
      <c r="D156" s="591"/>
      <c r="E156" s="591"/>
      <c r="F156" s="970"/>
      <c r="G156" s="971"/>
      <c r="H156" s="971"/>
      <c r="I156" s="971"/>
      <c r="J156" s="972"/>
      <c r="K156" s="578" t="str">
        <f>$K$142</f>
        <v>0</v>
      </c>
      <c r="L156" s="547" t="str">
        <f>$L$142</f>
        <v>0</v>
      </c>
      <c r="M156" s="503">
        <v>2000</v>
      </c>
      <c r="N156" s="503">
        <v>2000</v>
      </c>
      <c r="O156" s="647">
        <v>0.01800000000003</v>
      </c>
      <c r="P156" s="510" t="s">
        <v>31</v>
      </c>
      <c r="Q156" s="648">
        <v>0.004</v>
      </c>
      <c r="R156" s="568" t="s">
        <v>31</v>
      </c>
      <c r="S156" s="455">
        <v>500</v>
      </c>
      <c r="T156" s="569" t="s">
        <v>208</v>
      </c>
      <c r="U156" s="993"/>
      <c r="V156" s="738" t="str">
        <f>IF(TODAY()&gt;$T$3,"VENCIDO",IF((S156/1000)&gt;=(ABS(O156))+Q156,"CONFORME","NÃO CONFORME"))</f>
        <v>0</v>
      </c>
      <c r="W156" s="491" t="s">
        <v>238</v>
      </c>
      <c r="X156" s="514" t="s">
        <v>210</v>
      </c>
      <c r="AC156" s="644"/>
    </row>
    <row r="157" spans="1:42" customHeight="1" ht="13.5">
      <c r="A157" s="591"/>
      <c r="B157" s="591"/>
      <c r="C157" s="591"/>
      <c r="D157" s="591"/>
      <c r="E157" s="591"/>
      <c r="F157" s="967" t="s">
        <v>289</v>
      </c>
      <c r="G157" s="984"/>
      <c r="H157" s="984"/>
      <c r="I157" s="984"/>
      <c r="J157" s="985"/>
      <c r="K157" s="473" t="s">
        <v>290</v>
      </c>
      <c r="L157" s="445" t="s">
        <v>127</v>
      </c>
      <c r="M157" s="445" t="s">
        <v>240</v>
      </c>
      <c r="N157" s="446">
        <v>1</v>
      </c>
      <c r="O157" s="649">
        <v>-2.0E-5</v>
      </c>
      <c r="P157" s="446" t="s">
        <v>31</v>
      </c>
      <c r="Q157" s="449">
        <v>1.0E-5</v>
      </c>
      <c r="R157" s="450" t="s">
        <v>31</v>
      </c>
      <c r="S157" s="446">
        <v>0.3</v>
      </c>
      <c r="T157" s="451" t="s">
        <v>208</v>
      </c>
      <c r="U157" s="994">
        <v>44774</v>
      </c>
      <c r="V157" s="739" t="str">
        <f>IF(TODAY()&gt;$T$3,"VENCIDO",IF((S157/1000)&gt;=(ABS(O157))+Q157,"CONFORME","NÃO CONFORME"))</f>
        <v>0</v>
      </c>
      <c r="W157" s="445" t="s">
        <v>291</v>
      </c>
      <c r="X157" s="445" t="s">
        <v>239</v>
      </c>
    </row>
    <row r="158" spans="1:42" customHeight="1" ht="13.5">
      <c r="A158" s="591"/>
      <c r="B158" s="591"/>
      <c r="C158" s="591"/>
      <c r="D158" s="591"/>
      <c r="E158" s="591"/>
      <c r="F158" s="983"/>
      <c r="G158" s="986"/>
      <c r="H158" s="986"/>
      <c r="I158" s="986"/>
      <c r="J158" s="987"/>
      <c r="K158" s="454" t="str">
        <f>$K$157</f>
        <v>0</v>
      </c>
      <c r="L158" s="455" t="str">
        <f>$L$157</f>
        <v>0</v>
      </c>
      <c r="M158" s="456" t="s">
        <v>240</v>
      </c>
      <c r="N158" s="455">
        <v>2</v>
      </c>
      <c r="O158" s="458">
        <v>-3.0E-5</v>
      </c>
      <c r="P158" s="455" t="s">
        <v>31</v>
      </c>
      <c r="Q158" s="459">
        <v>2.0E-5</v>
      </c>
      <c r="R158" s="460" t="s">
        <v>31</v>
      </c>
      <c r="S158" s="455">
        <v>0.4</v>
      </c>
      <c r="T158" s="461" t="s">
        <v>208</v>
      </c>
      <c r="U158" s="994"/>
      <c r="V158" s="737" t="str">
        <f>IF(TODAY()&gt;$T$3,"VENCIDO",IF((S158/1000)&gt;=(ABS(O158))+Q158,"CONFORME","NÃO CONFORME"))</f>
        <v>0</v>
      </c>
      <c r="W158" s="445" t="s">
        <v>238</v>
      </c>
      <c r="X158" s="445" t="s">
        <v>239</v>
      </c>
    </row>
    <row r="159" spans="1:42" customHeight="1" ht="13.5">
      <c r="A159" s="591"/>
      <c r="B159" s="591"/>
      <c r="C159" s="591"/>
      <c r="D159" s="591"/>
      <c r="E159" s="591"/>
      <c r="F159" s="983"/>
      <c r="G159" s="986"/>
      <c r="H159" s="986"/>
      <c r="I159" s="986"/>
      <c r="J159" s="987"/>
      <c r="K159" s="454" t="str">
        <f>$K$157</f>
        <v>0</v>
      </c>
      <c r="L159" s="455" t="str">
        <f>$L$157</f>
        <v>0</v>
      </c>
      <c r="M159" s="455" t="s">
        <v>266</v>
      </c>
      <c r="N159" s="455">
        <v>2</v>
      </c>
      <c r="O159" s="458">
        <v>-2.0E-5</v>
      </c>
      <c r="P159" s="455" t="s">
        <v>31</v>
      </c>
      <c r="Q159" s="459">
        <v>2.0E-5</v>
      </c>
      <c r="R159" s="460" t="s">
        <v>31</v>
      </c>
      <c r="S159" s="455">
        <v>0.4</v>
      </c>
      <c r="T159" s="461" t="s">
        <v>208</v>
      </c>
      <c r="U159" s="994"/>
      <c r="V159" s="737" t="str">
        <f>IF(TODAY()&gt;$T$3,"VENCIDO",IF((S159/1000)&gt;=(ABS(O159))+Q159,"CONFORME","NÃO CONFORME"))</f>
        <v>0</v>
      </c>
      <c r="W159" s="445" t="s">
        <v>238</v>
      </c>
      <c r="X159" s="445" t="s">
        <v>239</v>
      </c>
    </row>
    <row r="160" spans="1:42" customHeight="1" ht="13.5">
      <c r="A160" s="591"/>
      <c r="B160" s="591"/>
      <c r="C160" s="591"/>
      <c r="D160" s="591"/>
      <c r="E160" s="591"/>
      <c r="F160" s="983"/>
      <c r="G160" s="986"/>
      <c r="H160" s="986"/>
      <c r="I160" s="986"/>
      <c r="J160" s="987"/>
      <c r="K160" s="454" t="str">
        <f>$K$157</f>
        <v>0</v>
      </c>
      <c r="L160" s="455" t="str">
        <f>$L$157</f>
        <v>0</v>
      </c>
      <c r="M160" s="456" t="s">
        <v>240</v>
      </c>
      <c r="N160" s="455">
        <v>5</v>
      </c>
      <c r="O160" s="458">
        <v>-1.0E-5</v>
      </c>
      <c r="P160" s="455" t="s">
        <v>31</v>
      </c>
      <c r="Q160" s="459">
        <v>2.0E-5</v>
      </c>
      <c r="R160" s="460" t="s">
        <v>31</v>
      </c>
      <c r="S160" s="455">
        <v>0.5</v>
      </c>
      <c r="T160" s="461" t="s">
        <v>208</v>
      </c>
      <c r="U160" s="994"/>
      <c r="V160" s="737" t="str">
        <f>IF(TODAY()&gt;$T$3,"VENCIDO",IF((S160/1000)&gt;=(ABS(O160))+Q160,"CONFORME","NÃO CONFORME"))</f>
        <v>0</v>
      </c>
      <c r="W160" s="445" t="s">
        <v>238</v>
      </c>
      <c r="X160" s="445" t="s">
        <v>239</v>
      </c>
    </row>
    <row r="161" spans="1:42" customHeight="1" ht="13.5">
      <c r="A161" s="591"/>
      <c r="B161" s="591"/>
      <c r="C161" s="591"/>
      <c r="D161" s="591"/>
      <c r="E161" s="591"/>
      <c r="F161" s="983"/>
      <c r="G161" s="986"/>
      <c r="H161" s="986"/>
      <c r="I161" s="986"/>
      <c r="J161" s="987"/>
      <c r="K161" s="454" t="str">
        <f>$K$157</f>
        <v>0</v>
      </c>
      <c r="L161" s="455" t="str">
        <f>$L$157</f>
        <v>0</v>
      </c>
      <c r="M161" s="456" t="s">
        <v>240</v>
      </c>
      <c r="N161" s="455">
        <v>10</v>
      </c>
      <c r="O161" s="458">
        <v>3.0E-5</v>
      </c>
      <c r="P161" s="455" t="s">
        <v>31</v>
      </c>
      <c r="Q161" s="459">
        <v>3.0E-5</v>
      </c>
      <c r="R161" s="460" t="s">
        <v>31</v>
      </c>
      <c r="S161" s="455">
        <v>0.6</v>
      </c>
      <c r="T161" s="461" t="s">
        <v>208</v>
      </c>
      <c r="U161" s="994"/>
      <c r="V161" s="737" t="str">
        <f>IF(TODAY()&gt;$T$3,"VENCIDO",IF((S161/1000)&gt;=(ABS(O161))+Q161,"CONFORME","NÃO CONFORME"))</f>
        <v>0</v>
      </c>
      <c r="W161" s="445" t="s">
        <v>238</v>
      </c>
      <c r="X161" s="445" t="s">
        <v>239</v>
      </c>
    </row>
    <row r="162" spans="1:42" customHeight="1" ht="13.5">
      <c r="A162" s="591"/>
      <c r="B162" s="591"/>
      <c r="C162" s="591"/>
      <c r="D162" s="591"/>
      <c r="E162" s="591"/>
      <c r="F162" s="983"/>
      <c r="G162" s="986"/>
      <c r="H162" s="986"/>
      <c r="I162" s="986"/>
      <c r="J162" s="987"/>
      <c r="K162" s="454" t="str">
        <f>$K$157</f>
        <v>0</v>
      </c>
      <c r="L162" s="455" t="str">
        <f>$L$157</f>
        <v>0</v>
      </c>
      <c r="M162" s="456" t="s">
        <v>240</v>
      </c>
      <c r="N162" s="455">
        <v>20</v>
      </c>
      <c r="O162" s="458">
        <v>0</v>
      </c>
      <c r="P162" s="455" t="s">
        <v>31</v>
      </c>
      <c r="Q162" s="459">
        <v>4.0E-5</v>
      </c>
      <c r="R162" s="460" t="s">
        <v>31</v>
      </c>
      <c r="S162" s="455">
        <v>0.6</v>
      </c>
      <c r="T162" s="461" t="s">
        <v>208</v>
      </c>
      <c r="U162" s="994"/>
      <c r="V162" s="737" t="str">
        <f>IF(TODAY()&gt;$T$3,"VENCIDO",IF((S162/1000)&gt;=(ABS(O162))+Q162,"CONFORME","NÃO CONFORME"))</f>
        <v>0</v>
      </c>
      <c r="W162" s="445" t="s">
        <v>238</v>
      </c>
      <c r="X162" s="445" t="s">
        <v>239</v>
      </c>
    </row>
    <row r="163" spans="1:42" customHeight="1" ht="13.5">
      <c r="A163" s="591"/>
      <c r="B163" s="591"/>
      <c r="C163" s="591"/>
      <c r="D163" s="591"/>
      <c r="E163" s="591"/>
      <c r="F163" s="983"/>
      <c r="G163" s="986"/>
      <c r="H163" s="986"/>
      <c r="I163" s="986"/>
      <c r="J163" s="987"/>
      <c r="K163" s="454" t="str">
        <f>$K$157</f>
        <v>0</v>
      </c>
      <c r="L163" s="455" t="str">
        <f>$L$157</f>
        <v>0</v>
      </c>
      <c r="M163" s="455" t="s">
        <v>267</v>
      </c>
      <c r="N163" s="455">
        <v>20</v>
      </c>
      <c r="O163" s="458">
        <v>-2.0E-5</v>
      </c>
      <c r="P163" s="455" t="s">
        <v>31</v>
      </c>
      <c r="Q163" s="459">
        <v>4.0E-5</v>
      </c>
      <c r="R163" s="460" t="s">
        <v>31</v>
      </c>
      <c r="S163" s="455">
        <v>0.8</v>
      </c>
      <c r="T163" s="461" t="s">
        <v>208</v>
      </c>
      <c r="U163" s="994"/>
      <c r="V163" s="737" t="str">
        <f>IF(TODAY()&gt;$T$3,"VENCIDO",IF((S163/1000)&gt;=(ABS(O163))+Q163,"CONFORME","NÃO CONFORME"))</f>
        <v>0</v>
      </c>
      <c r="W163" s="445" t="s">
        <v>238</v>
      </c>
      <c r="X163" s="445" t="s">
        <v>239</v>
      </c>
    </row>
    <row r="164" spans="1:42" customHeight="1" ht="13.5">
      <c r="A164" s="591"/>
      <c r="B164" s="591"/>
      <c r="C164" s="591"/>
      <c r="D164" s="591"/>
      <c r="E164" s="591"/>
      <c r="F164" s="983"/>
      <c r="G164" s="986"/>
      <c r="H164" s="986"/>
      <c r="I164" s="986"/>
      <c r="J164" s="987"/>
      <c r="K164" s="454" t="str">
        <f>$K$157</f>
        <v>0</v>
      </c>
      <c r="L164" s="455" t="str">
        <f>$L$157</f>
        <v>0</v>
      </c>
      <c r="M164" s="456" t="s">
        <v>240</v>
      </c>
      <c r="N164" s="455">
        <v>50</v>
      </c>
      <c r="O164" s="458">
        <v>-8.000000000000001E-5</v>
      </c>
      <c r="P164" s="455" t="s">
        <v>31</v>
      </c>
      <c r="Q164" s="459">
        <v>6.999999999999999E-5</v>
      </c>
      <c r="R164" s="460" t="s">
        <v>31</v>
      </c>
      <c r="S164" s="455">
        <v>1</v>
      </c>
      <c r="T164" s="461" t="s">
        <v>208</v>
      </c>
      <c r="U164" s="994"/>
      <c r="V164" s="737" t="str">
        <f>IF(TODAY()&gt;$T$3,"VENCIDO",IF((S164/1000)&gt;=(ABS(O164))+Q164,"CONFORME","NÃO CONFORME"))</f>
        <v>0</v>
      </c>
      <c r="W164" s="445" t="s">
        <v>238</v>
      </c>
      <c r="X164" s="445" t="s">
        <v>239</v>
      </c>
    </row>
    <row r="165" spans="1:42" customHeight="1" ht="13.5">
      <c r="A165" s="591"/>
      <c r="B165" s="591"/>
      <c r="C165" s="591"/>
      <c r="D165" s="591"/>
      <c r="E165" s="591"/>
      <c r="F165" s="983"/>
      <c r="G165" s="986"/>
      <c r="H165" s="986"/>
      <c r="I165" s="986"/>
      <c r="J165" s="987"/>
      <c r="K165" s="454" t="str">
        <f>$K$157</f>
        <v>0</v>
      </c>
      <c r="L165" s="455" t="str">
        <f>$L$157</f>
        <v>0</v>
      </c>
      <c r="M165" s="456" t="s">
        <v>240</v>
      </c>
      <c r="N165" s="455">
        <v>100</v>
      </c>
      <c r="O165" s="458">
        <v>0</v>
      </c>
      <c r="P165" s="455" t="s">
        <v>31</v>
      </c>
      <c r="Q165" s="459">
        <v>0.00013</v>
      </c>
      <c r="R165" s="460" t="s">
        <v>31</v>
      </c>
      <c r="S165" s="455">
        <v>1.5</v>
      </c>
      <c r="T165" s="461" t="s">
        <v>208</v>
      </c>
      <c r="U165" s="994"/>
      <c r="V165" s="737" t="str">
        <f>IF(TODAY()&gt;$T$3,"VENCIDO",IF((S165/1000)&gt;=(ABS(O165))+Q165,"CONFORME","NÃO CONFORME"))</f>
        <v>0</v>
      </c>
      <c r="W165" s="445" t="s">
        <v>238</v>
      </c>
      <c r="X165" s="445" t="s">
        <v>239</v>
      </c>
    </row>
    <row r="166" spans="1:42" customHeight="1" ht="13.5">
      <c r="A166" s="591"/>
      <c r="B166" s="591"/>
      <c r="C166" s="591"/>
      <c r="D166" s="591"/>
      <c r="E166" s="591"/>
      <c r="F166" s="983"/>
      <c r="G166" s="986"/>
      <c r="H166" s="986"/>
      <c r="I166" s="986"/>
      <c r="J166" s="987"/>
      <c r="K166" s="454" t="str">
        <f>$K$157</f>
        <v>0</v>
      </c>
      <c r="L166" s="455" t="str">
        <f>$L$157</f>
        <v>0</v>
      </c>
      <c r="M166" s="456" t="s">
        <v>240</v>
      </c>
      <c r="N166" s="455">
        <v>200</v>
      </c>
      <c r="O166" s="458">
        <v>-0.00014</v>
      </c>
      <c r="P166" s="455" t="s">
        <v>31</v>
      </c>
      <c r="Q166" s="459">
        <v>0.00026</v>
      </c>
      <c r="R166" s="460" t="s">
        <v>31</v>
      </c>
      <c r="S166" s="455">
        <v>1.5</v>
      </c>
      <c r="T166" s="461" t="s">
        <v>208</v>
      </c>
      <c r="U166" s="994"/>
      <c r="V166" s="737" t="str">
        <f>IF(TODAY()&gt;$T$3,"VENCIDO",IF((S166/1000)&gt;=(ABS(O166))+Q166,"CONFORME","NÃO CONFORME"))</f>
        <v>0</v>
      </c>
      <c r="W166" s="445" t="s">
        <v>238</v>
      </c>
      <c r="X166" s="445" t="s">
        <v>239</v>
      </c>
    </row>
    <row r="167" spans="1:42" customHeight="1" ht="13.5">
      <c r="A167" s="591"/>
      <c r="B167" s="591"/>
      <c r="C167" s="591"/>
      <c r="D167" s="591"/>
      <c r="E167" s="591"/>
      <c r="F167" s="983"/>
      <c r="G167" s="986"/>
      <c r="H167" s="986"/>
      <c r="I167" s="986"/>
      <c r="J167" s="987"/>
      <c r="K167" s="454" t="str">
        <f>$K$157</f>
        <v>0</v>
      </c>
      <c r="L167" s="455" t="str">
        <f>$L$157</f>
        <v>0</v>
      </c>
      <c r="M167" s="455" t="s">
        <v>268</v>
      </c>
      <c r="N167" s="455">
        <v>200</v>
      </c>
      <c r="O167" s="650">
        <v>-9.000000000000001E-5</v>
      </c>
      <c r="P167" s="455" t="s">
        <v>31</v>
      </c>
      <c r="Q167" s="459">
        <v>0.00026</v>
      </c>
      <c r="R167" s="460" t="s">
        <v>31</v>
      </c>
      <c r="S167" s="455">
        <v>3</v>
      </c>
      <c r="T167" s="461" t="s">
        <v>208</v>
      </c>
      <c r="U167" s="994"/>
      <c r="V167" s="737" t="str">
        <f>IF(TODAY()&gt;$T$3,"VENCIDO",IF((S167/1000)&gt;=(ABS(O167))+Q167,"CONFORME","NÃO CONFORME"))</f>
        <v>0</v>
      </c>
      <c r="W167" s="445" t="s">
        <v>238</v>
      </c>
      <c r="X167" s="445" t="s">
        <v>239</v>
      </c>
    </row>
    <row r="168" spans="1:42" customHeight="1" ht="13.5">
      <c r="A168" s="591"/>
      <c r="B168" s="591"/>
      <c r="C168" s="591"/>
      <c r="D168" s="591"/>
      <c r="E168" s="591"/>
      <c r="F168" s="983"/>
      <c r="G168" s="986"/>
      <c r="H168" s="986"/>
      <c r="I168" s="986"/>
      <c r="J168" s="987"/>
      <c r="K168" s="454" t="str">
        <f>$K$157</f>
        <v>0</v>
      </c>
      <c r="L168" s="455" t="str">
        <f>$L$157</f>
        <v>0</v>
      </c>
      <c r="M168" s="456" t="s">
        <v>240</v>
      </c>
      <c r="N168" s="455">
        <v>500</v>
      </c>
      <c r="O168" s="458">
        <v>0.001</v>
      </c>
      <c r="P168" s="455" t="s">
        <v>31</v>
      </c>
      <c r="Q168" s="459">
        <v>0.001</v>
      </c>
      <c r="R168" s="460" t="s">
        <v>31</v>
      </c>
      <c r="S168" s="455">
        <v>25</v>
      </c>
      <c r="T168" s="461" t="s">
        <v>208</v>
      </c>
      <c r="U168" s="994"/>
      <c r="V168" s="737" t="str">
        <f>IF(TODAY()&gt;$T$3,"VENCIDO",IF((S168/1000)&gt;=(ABS(O168))+Q168,"CONFORME","NÃO CONFORME"))</f>
        <v>0</v>
      </c>
      <c r="W168" s="445" t="s">
        <v>253</v>
      </c>
      <c r="X168" s="445" t="s">
        <v>239</v>
      </c>
    </row>
    <row r="169" spans="1:42" customHeight="1" ht="13.5">
      <c r="A169" s="591"/>
      <c r="B169" s="591"/>
      <c r="C169" s="591"/>
      <c r="D169" s="591"/>
      <c r="E169" s="591"/>
      <c r="F169" s="983"/>
      <c r="G169" s="986"/>
      <c r="H169" s="986"/>
      <c r="I169" s="986"/>
      <c r="J169" s="987"/>
      <c r="K169" s="454" t="str">
        <f>$K$157</f>
        <v>0</v>
      </c>
      <c r="L169" s="455" t="str">
        <f>$L$157</f>
        <v>0</v>
      </c>
      <c r="M169" s="456" t="s">
        <v>240</v>
      </c>
      <c r="N169" s="455">
        <v>1000</v>
      </c>
      <c r="O169" s="651">
        <v>-0.001</v>
      </c>
      <c r="P169" s="455" t="s">
        <v>31</v>
      </c>
      <c r="Q169" s="459">
        <v>0.002</v>
      </c>
      <c r="R169" s="460" t="s">
        <v>31</v>
      </c>
      <c r="S169" s="455">
        <v>50</v>
      </c>
      <c r="T169" s="461" t="s">
        <v>208</v>
      </c>
      <c r="U169" s="994"/>
      <c r="V169" s="737" t="str">
        <f>IF(TODAY()&gt;$T$3,"VENCIDO",IF((S169/1000)&gt;=(ABS(O169))+Q169,"CONFORME","NÃO CONFORME"))</f>
        <v>0</v>
      </c>
      <c r="W169" s="445" t="s">
        <v>253</v>
      </c>
      <c r="X169" s="445" t="s">
        <v>239</v>
      </c>
    </row>
    <row r="170" spans="1:42" customHeight="1" ht="13.5">
      <c r="A170" s="591"/>
      <c r="B170" s="591"/>
      <c r="C170" s="591"/>
      <c r="D170" s="591"/>
      <c r="E170" s="591"/>
      <c r="F170" s="983"/>
      <c r="G170" s="986"/>
      <c r="H170" s="986"/>
      <c r="I170" s="986"/>
      <c r="J170" s="987"/>
      <c r="K170" s="454" t="str">
        <f>$K$157</f>
        <v>0</v>
      </c>
      <c r="L170" s="455" t="str">
        <f>$L$157</f>
        <v>0</v>
      </c>
      <c r="M170" s="456" t="s">
        <v>240</v>
      </c>
      <c r="N170" s="455">
        <v>2000</v>
      </c>
      <c r="O170" s="458">
        <v>0.001</v>
      </c>
      <c r="P170" s="455" t="s">
        <v>31</v>
      </c>
      <c r="Q170" s="459">
        <v>0.004</v>
      </c>
      <c r="R170" s="460" t="s">
        <v>31</v>
      </c>
      <c r="S170" s="455">
        <v>100</v>
      </c>
      <c r="T170" s="461" t="s">
        <v>208</v>
      </c>
      <c r="U170" s="994"/>
      <c r="V170" s="737" t="str">
        <f>IF(TODAY()&gt;$T$3,"VENCIDO",IF((S170/1000)&gt;=(ABS(O170))+Q170,"CONFORME","NÃO CONFORME"))</f>
        <v>0</v>
      </c>
      <c r="W170" s="445" t="s">
        <v>253</v>
      </c>
      <c r="X170" s="445" t="s">
        <v>239</v>
      </c>
    </row>
    <row r="171" spans="1:42" customHeight="1" ht="13.5">
      <c r="A171" s="591"/>
      <c r="B171" s="591"/>
      <c r="C171" s="591"/>
      <c r="D171" s="591"/>
      <c r="E171" s="591"/>
      <c r="F171" s="983"/>
      <c r="G171" s="986"/>
      <c r="H171" s="986"/>
      <c r="I171" s="986"/>
      <c r="J171" s="987"/>
      <c r="K171" s="454" t="str">
        <f>$K$157</f>
        <v>0</v>
      </c>
      <c r="L171" s="455" t="str">
        <f>$L$157</f>
        <v>0</v>
      </c>
      <c r="M171" s="456" t="s">
        <v>240</v>
      </c>
      <c r="N171" s="455">
        <v>2000</v>
      </c>
      <c r="O171" s="458">
        <v>0.002</v>
      </c>
      <c r="P171" s="455" t="s">
        <v>31</v>
      </c>
      <c r="Q171" s="459">
        <v>0.004</v>
      </c>
      <c r="R171" s="460" t="s">
        <v>31</v>
      </c>
      <c r="S171" s="455">
        <v>100</v>
      </c>
      <c r="T171" s="461" t="s">
        <v>208</v>
      </c>
      <c r="U171" s="994"/>
      <c r="V171" s="738" t="str">
        <f>IF(TODAY()&gt;$T$3,"VENCIDO",IF((S171/1000)&gt;=(ABS(O171))+Q171,"CONFORME","NÃO CONFORME"))</f>
        <v>0</v>
      </c>
      <c r="W171" s="445" t="s">
        <v>253</v>
      </c>
      <c r="X171" s="445" t="s">
        <v>239</v>
      </c>
    </row>
    <row r="172" spans="1:42" customHeight="1" ht="13.5">
      <c r="A172" s="591"/>
      <c r="B172" s="591"/>
      <c r="C172" s="591"/>
      <c r="D172" s="591"/>
      <c r="E172" s="591"/>
      <c r="F172" s="995" t="s">
        <v>292</v>
      </c>
      <c r="G172" s="968"/>
      <c r="H172" s="968"/>
      <c r="I172" s="968"/>
      <c r="J172" s="969"/>
      <c r="K172" s="652" t="s">
        <v>293</v>
      </c>
      <c r="L172" s="556" t="s">
        <v>127</v>
      </c>
      <c r="M172" s="556">
        <v>1</v>
      </c>
      <c r="N172" s="627">
        <v>500</v>
      </c>
      <c r="O172" s="653">
        <v>0.02</v>
      </c>
      <c r="P172" s="556" t="s">
        <v>31</v>
      </c>
      <c r="Q172" s="654">
        <v>0.01</v>
      </c>
      <c r="R172" s="560" t="s">
        <v>31</v>
      </c>
      <c r="S172" s="599">
        <v>0.025</v>
      </c>
      <c r="T172" s="562" t="s">
        <v>208</v>
      </c>
      <c r="U172" s="993">
        <v>43862</v>
      </c>
      <c r="V172" s="739" t="str">
        <f>IF(TODAY()&gt;$T$3,"VENCIDO",IF((S172/1000)&gt;=(ABS(O172))+Q172,"CONFORME","NÃO CONFORME"))</f>
        <v>0</v>
      </c>
      <c r="W172" s="533" t="s">
        <v>209</v>
      </c>
      <c r="X172" s="563" t="s">
        <v>239</v>
      </c>
    </row>
    <row r="173" spans="1:42" customHeight="1" ht="13.5">
      <c r="A173" s="591"/>
      <c r="B173" s="591"/>
      <c r="C173" s="591"/>
      <c r="D173" s="591"/>
      <c r="E173" s="591"/>
      <c r="F173" s="970"/>
      <c r="G173" s="971"/>
      <c r="H173" s="971"/>
      <c r="I173" s="971"/>
      <c r="J173" s="972"/>
      <c r="K173" s="633" t="str">
        <f>$K$172</f>
        <v>0</v>
      </c>
      <c r="L173" s="597" t="str">
        <f>$L$172</f>
        <v>0</v>
      </c>
      <c r="M173" s="510">
        <v>2</v>
      </c>
      <c r="N173" s="655">
        <v>500</v>
      </c>
      <c r="O173" s="656">
        <v>0.02</v>
      </c>
      <c r="P173" s="510" t="s">
        <v>31</v>
      </c>
      <c r="Q173" s="657">
        <v>0.01</v>
      </c>
      <c r="R173" s="568" t="s">
        <v>31</v>
      </c>
      <c r="S173" s="606">
        <v>0.025</v>
      </c>
      <c r="T173" s="569" t="s">
        <v>208</v>
      </c>
      <c r="U173" s="992"/>
      <c r="V173" s="737" t="str">
        <f>IF(TODAY()&gt;$T$3,"VENCIDO",IF((S173/1000)&gt;=(ABS(O173))+Q173,"CONFORME","NÃO CONFORME"))</f>
        <v>0</v>
      </c>
      <c r="W173" s="491" t="s">
        <v>209</v>
      </c>
      <c r="X173" s="514" t="s">
        <v>239</v>
      </c>
    </row>
    <row r="174" spans="1:42" customHeight="1" ht="13.5">
      <c r="A174" s="591"/>
      <c r="B174" s="591"/>
      <c r="C174" s="591"/>
      <c r="D174" s="591"/>
      <c r="E174" s="591"/>
      <c r="F174" s="970"/>
      <c r="G174" s="971"/>
      <c r="H174" s="971"/>
      <c r="I174" s="971"/>
      <c r="J174" s="972"/>
      <c r="K174" s="633" t="str">
        <f>$K$172</f>
        <v>0</v>
      </c>
      <c r="L174" s="597" t="str">
        <f>$L$172</f>
        <v>0</v>
      </c>
      <c r="M174" s="510">
        <v>3</v>
      </c>
      <c r="N174" s="597">
        <v>500</v>
      </c>
      <c r="O174" s="656">
        <v>-0.01</v>
      </c>
      <c r="P174" s="510" t="s">
        <v>31</v>
      </c>
      <c r="Q174" s="657">
        <v>0.01</v>
      </c>
      <c r="R174" s="568" t="s">
        <v>31</v>
      </c>
      <c r="S174" s="455">
        <v>25</v>
      </c>
      <c r="T174" s="587" t="s">
        <v>208</v>
      </c>
      <c r="U174" s="992"/>
      <c r="V174" s="737" t="str">
        <f>IF(TODAY()&gt;$T$3,"VENCIDO",IF((S174/1000)&gt;=(ABS(O174))+Q174,"CONFORME","NÃO CONFORME"))</f>
        <v>0</v>
      </c>
      <c r="W174" s="658" t="s">
        <v>209</v>
      </c>
      <c r="X174" s="514" t="s">
        <v>239</v>
      </c>
    </row>
    <row r="175" spans="1:42" customHeight="1" ht="13.5">
      <c r="A175" s="591"/>
      <c r="B175" s="591"/>
      <c r="C175" s="591"/>
      <c r="D175" s="591"/>
      <c r="E175" s="591"/>
      <c r="F175" s="970"/>
      <c r="G175" s="971"/>
      <c r="H175" s="971"/>
      <c r="I175" s="971"/>
      <c r="J175" s="972"/>
      <c r="K175" s="633" t="str">
        <f>$K$172</f>
        <v>0</v>
      </c>
      <c r="L175" s="597" t="str">
        <f>$L$172</f>
        <v>0</v>
      </c>
      <c r="M175" s="510">
        <v>4</v>
      </c>
      <c r="N175" s="597">
        <v>500</v>
      </c>
      <c r="O175" s="656">
        <v>0</v>
      </c>
      <c r="P175" s="510" t="s">
        <v>31</v>
      </c>
      <c r="Q175" s="657">
        <v>0.01</v>
      </c>
      <c r="R175" s="568" t="s">
        <v>31</v>
      </c>
      <c r="S175" s="455">
        <v>25</v>
      </c>
      <c r="T175" s="569" t="s">
        <v>208</v>
      </c>
      <c r="U175" s="992"/>
      <c r="V175" s="737" t="str">
        <f>IF(TODAY()&gt;$T$3,"VENCIDO",IF((S175/1000)&gt;=(ABS(O175))+Q175,"CONFORME","NÃO CONFORME"))</f>
        <v>0</v>
      </c>
      <c r="W175" s="491" t="s">
        <v>209</v>
      </c>
      <c r="X175" s="514" t="s">
        <v>239</v>
      </c>
    </row>
    <row r="176" spans="1:42" customHeight="1" ht="13.5">
      <c r="A176" s="591"/>
      <c r="B176" s="591"/>
      <c r="C176" s="591"/>
      <c r="D176" s="591"/>
      <c r="E176" s="591"/>
      <c r="F176" s="970"/>
      <c r="G176" s="971"/>
      <c r="H176" s="971"/>
      <c r="I176" s="971"/>
      <c r="J176" s="972"/>
      <c r="K176" s="633" t="str">
        <f>$K$172</f>
        <v>0</v>
      </c>
      <c r="L176" s="597" t="str">
        <f>$L$172</f>
        <v>0</v>
      </c>
      <c r="M176" s="510">
        <v>5</v>
      </c>
      <c r="N176" s="655">
        <v>500</v>
      </c>
      <c r="O176" s="656">
        <v>0.02</v>
      </c>
      <c r="P176" s="510" t="s">
        <v>31</v>
      </c>
      <c r="Q176" s="657">
        <v>0.01</v>
      </c>
      <c r="R176" s="568" t="s">
        <v>31</v>
      </c>
      <c r="S176" s="455">
        <v>25</v>
      </c>
      <c r="T176" s="569" t="s">
        <v>208</v>
      </c>
      <c r="U176" s="992"/>
      <c r="V176" s="737" t="str">
        <f>IF(TODAY()&gt;$T$3,"VENCIDO",IF((S176/1000)&gt;=(ABS(O176))+Q176,"CONFORME","NÃO CONFORME"))</f>
        <v>0</v>
      </c>
      <c r="W176" s="491" t="s">
        <v>209</v>
      </c>
      <c r="X176" s="514" t="s">
        <v>239</v>
      </c>
    </row>
    <row r="177" spans="1:42" customHeight="1" ht="13.5">
      <c r="A177" s="591"/>
      <c r="B177" s="591"/>
      <c r="C177" s="591"/>
      <c r="D177" s="591"/>
      <c r="E177" s="591"/>
      <c r="F177" s="970"/>
      <c r="G177" s="971"/>
      <c r="H177" s="971"/>
      <c r="I177" s="971"/>
      <c r="J177" s="972"/>
      <c r="K177" s="633" t="str">
        <f>$K$172</f>
        <v>0</v>
      </c>
      <c r="L177" s="597" t="str">
        <f>$L$172</f>
        <v>0</v>
      </c>
      <c r="M177" s="510">
        <v>6</v>
      </c>
      <c r="N177" s="597">
        <v>500</v>
      </c>
      <c r="O177" s="656">
        <v>0.02</v>
      </c>
      <c r="P177" s="510" t="s">
        <v>31</v>
      </c>
      <c r="Q177" s="657">
        <v>0.01</v>
      </c>
      <c r="R177" s="568" t="s">
        <v>31</v>
      </c>
      <c r="S177" s="455">
        <v>25</v>
      </c>
      <c r="T177" s="569" t="s">
        <v>208</v>
      </c>
      <c r="U177" s="992"/>
      <c r="V177" s="737" t="str">
        <f>IF(TODAY()&gt;$T$3,"VENCIDO",IF((S177/1000)&gt;=(ABS(O177))+Q177,"CONFORME","NÃO CONFORME"))</f>
        <v>0</v>
      </c>
      <c r="W177" s="491" t="s">
        <v>209</v>
      </c>
      <c r="X177" s="514" t="s">
        <v>239</v>
      </c>
    </row>
    <row r="178" spans="1:42" customHeight="1" ht="13.5">
      <c r="A178" s="591"/>
      <c r="B178" s="591"/>
      <c r="C178" s="591"/>
      <c r="D178" s="591"/>
      <c r="E178" s="591"/>
      <c r="F178" s="970"/>
      <c r="G178" s="971"/>
      <c r="H178" s="971"/>
      <c r="I178" s="971"/>
      <c r="J178" s="972"/>
      <c r="K178" s="633" t="str">
        <f>$K$172</f>
        <v>0</v>
      </c>
      <c r="L178" s="597" t="str">
        <f>$L$172</f>
        <v>0</v>
      </c>
      <c r="M178" s="510">
        <v>7</v>
      </c>
      <c r="N178" s="582">
        <v>500</v>
      </c>
      <c r="O178" s="656">
        <v>0</v>
      </c>
      <c r="P178" s="510" t="s">
        <v>31</v>
      </c>
      <c r="Q178" s="657">
        <v>0.01</v>
      </c>
      <c r="R178" s="568" t="s">
        <v>31</v>
      </c>
      <c r="S178" s="455">
        <v>25</v>
      </c>
      <c r="T178" s="569" t="s">
        <v>208</v>
      </c>
      <c r="U178" s="992"/>
      <c r="V178" s="737" t="str">
        <f>IF(TODAY()&gt;$T$3,"VENCIDO",IF((S178/1000)&gt;=(ABS(O178))+Q178,"CONFORME","NÃO CONFORME"))</f>
        <v>0</v>
      </c>
      <c r="W178" s="491" t="s">
        <v>209</v>
      </c>
      <c r="X178" s="514" t="s">
        <v>239</v>
      </c>
    </row>
    <row r="179" spans="1:42" customHeight="1" ht="13.5">
      <c r="A179" s="591"/>
      <c r="B179" s="591"/>
      <c r="C179" s="591"/>
      <c r="D179" s="591"/>
      <c r="E179" s="591"/>
      <c r="F179" s="970"/>
      <c r="G179" s="971"/>
      <c r="H179" s="971"/>
      <c r="I179" s="971"/>
      <c r="J179" s="972"/>
      <c r="K179" s="633" t="str">
        <f>$K$172</f>
        <v>0</v>
      </c>
      <c r="L179" s="597" t="str">
        <f>$L$172</f>
        <v>0</v>
      </c>
      <c r="M179" s="510">
        <v>8</v>
      </c>
      <c r="N179" s="655">
        <v>500</v>
      </c>
      <c r="O179" s="656">
        <v>0</v>
      </c>
      <c r="P179" s="510" t="s">
        <v>31</v>
      </c>
      <c r="Q179" s="657">
        <v>0.01</v>
      </c>
      <c r="R179" s="568" t="s">
        <v>31</v>
      </c>
      <c r="S179" s="455">
        <v>25</v>
      </c>
      <c r="T179" s="569" t="s">
        <v>208</v>
      </c>
      <c r="U179" s="992"/>
      <c r="V179" s="737" t="str">
        <f>IF(TODAY()&gt;$T$3,"VENCIDO",IF((S179/1000)&gt;=(ABS(O179))+Q179,"CONFORME","NÃO CONFORME"))</f>
        <v>0</v>
      </c>
      <c r="W179" s="491" t="s">
        <v>209</v>
      </c>
      <c r="X179" s="514" t="s">
        <v>239</v>
      </c>
    </row>
    <row r="180" spans="1:42" customHeight="1" ht="13.5">
      <c r="A180" s="591"/>
      <c r="B180" s="591"/>
      <c r="C180" s="591"/>
      <c r="D180" s="591"/>
      <c r="E180" s="591"/>
      <c r="F180" s="970"/>
      <c r="G180" s="971"/>
      <c r="H180" s="971"/>
      <c r="I180" s="971"/>
      <c r="J180" s="972"/>
      <c r="K180" s="633" t="str">
        <f>$K$172</f>
        <v>0</v>
      </c>
      <c r="L180" s="597" t="str">
        <f>$L$172</f>
        <v>0</v>
      </c>
      <c r="M180" s="510">
        <v>9</v>
      </c>
      <c r="N180" s="597">
        <v>500</v>
      </c>
      <c r="O180" s="656">
        <v>-0.01</v>
      </c>
      <c r="P180" s="510" t="s">
        <v>31</v>
      </c>
      <c r="Q180" s="657">
        <v>0.01</v>
      </c>
      <c r="R180" s="568" t="s">
        <v>31</v>
      </c>
      <c r="S180" s="455">
        <v>25</v>
      </c>
      <c r="T180" s="569" t="s">
        <v>208</v>
      </c>
      <c r="U180" s="992"/>
      <c r="V180" s="737" t="str">
        <f>IF(TODAY()&gt;$T$3,"VENCIDO",IF((S180/1000)&gt;=(ABS(O180))+Q180,"CONFORME","NÃO CONFORME"))</f>
        <v>0</v>
      </c>
      <c r="W180" s="658" t="s">
        <v>209</v>
      </c>
      <c r="X180" s="514" t="s">
        <v>239</v>
      </c>
    </row>
    <row r="181" spans="1:42" customHeight="1" ht="13.5">
      <c r="A181" s="591"/>
      <c r="B181" s="591"/>
      <c r="C181" s="591"/>
      <c r="D181" s="591"/>
      <c r="E181" s="591"/>
      <c r="F181" s="970"/>
      <c r="G181" s="971"/>
      <c r="H181" s="971"/>
      <c r="I181" s="971"/>
      <c r="J181" s="972"/>
      <c r="K181" s="633" t="str">
        <f>$K$172</f>
        <v>0</v>
      </c>
      <c r="L181" s="638" t="str">
        <f>$L$172</f>
        <v>0</v>
      </c>
      <c r="M181" s="659">
        <v>10</v>
      </c>
      <c r="N181" s="655">
        <v>500</v>
      </c>
      <c r="O181" s="660">
        <v>0.01</v>
      </c>
      <c r="P181" s="659" t="s">
        <v>31</v>
      </c>
      <c r="Q181" s="661">
        <v>0.01</v>
      </c>
      <c r="R181" s="662" t="s">
        <v>31</v>
      </c>
      <c r="S181" s="663">
        <v>25</v>
      </c>
      <c r="T181" s="664" t="s">
        <v>208</v>
      </c>
      <c r="U181" s="992"/>
      <c r="V181" s="738" t="str">
        <f>IF(TODAY()&gt;$T$3,"VENCIDO",IF((S181/1000)&gt;=(ABS(O181))+Q181,"CONFORME","NÃO CONFORME"))</f>
        <v>0</v>
      </c>
      <c r="W181" s="625" t="s">
        <v>209</v>
      </c>
      <c r="X181" s="665" t="s">
        <v>239</v>
      </c>
    </row>
    <row r="182" spans="1:42" customHeight="1" ht="13">
      <c r="A182" s="591"/>
      <c r="B182" s="591"/>
      <c r="C182" s="591"/>
      <c r="D182" s="591"/>
      <c r="E182" s="591"/>
      <c r="F182" s="967" t="s">
        <v>294</v>
      </c>
      <c r="G182" s="984"/>
      <c r="H182" s="984"/>
      <c r="I182" s="984"/>
      <c r="J182" s="985"/>
      <c r="K182" s="473" t="s">
        <v>295</v>
      </c>
      <c r="L182" s="445" t="s">
        <v>246</v>
      </c>
      <c r="M182" s="445" t="s">
        <v>240</v>
      </c>
      <c r="N182" s="446">
        <v>1</v>
      </c>
      <c r="O182" s="666"/>
      <c r="P182" s="446" t="s">
        <v>31</v>
      </c>
      <c r="Q182" s="667">
        <v>6.0E-6</v>
      </c>
      <c r="R182" s="450" t="s">
        <v>31</v>
      </c>
      <c r="S182" s="668">
        <v>0.02</v>
      </c>
      <c r="T182" s="451" t="s">
        <v>208</v>
      </c>
      <c r="U182" s="976">
        <v>44896</v>
      </c>
      <c r="V182" s="739" t="str">
        <f>IF(TODAY()&gt;$T$3,"VENCIDO",IF((S182/1000)&gt;=(ABS(O182))+Q182,"CONFORME","NÃO CONFORME"))</f>
        <v>0</v>
      </c>
      <c r="W182" s="476" t="s">
        <v>238</v>
      </c>
      <c r="X182" s="477" t="s">
        <v>260</v>
      </c>
    </row>
    <row r="183" spans="1:42" customHeight="1" ht="13">
      <c r="A183" s="591"/>
      <c r="B183" s="591"/>
      <c r="C183" s="591"/>
      <c r="D183" s="591"/>
      <c r="E183" s="591"/>
      <c r="F183" s="983"/>
      <c r="G183" s="986"/>
      <c r="H183" s="986"/>
      <c r="I183" s="986"/>
      <c r="J183" s="987"/>
      <c r="K183" s="454" t="str">
        <f>$K$182</f>
        <v>0</v>
      </c>
      <c r="L183" s="455" t="str">
        <f>$L$182</f>
        <v>0</v>
      </c>
      <c r="M183" s="456" t="s">
        <v>262</v>
      </c>
      <c r="N183" s="455">
        <v>2</v>
      </c>
      <c r="O183" s="669"/>
      <c r="P183" s="455" t="s">
        <v>31</v>
      </c>
      <c r="Q183" s="607">
        <v>6.0E-6</v>
      </c>
      <c r="R183" s="460" t="s">
        <v>31</v>
      </c>
      <c r="S183" s="561">
        <v>0.02</v>
      </c>
      <c r="T183" s="461" t="s">
        <v>208</v>
      </c>
      <c r="U183" s="977"/>
      <c r="V183" s="737" t="str">
        <f>IF(TODAY()&gt;$T$3,"VENCIDO",IF((S183/1000)&gt;=(ABS(O183))+Q183,"CONFORME","NÃO CONFORME"))</f>
        <v>0</v>
      </c>
      <c r="W183" s="491" t="s">
        <v>238</v>
      </c>
      <c r="X183" s="492" t="s">
        <v>260</v>
      </c>
    </row>
    <row r="184" spans="1:42" customHeight="1" ht="13">
      <c r="A184" s="591"/>
      <c r="B184" s="591"/>
      <c r="C184" s="591"/>
      <c r="D184" s="591"/>
      <c r="E184" s="591"/>
      <c r="F184" s="983"/>
      <c r="G184" s="986"/>
      <c r="H184" s="986"/>
      <c r="I184" s="986"/>
      <c r="J184" s="987"/>
      <c r="K184" s="454" t="str">
        <f>$K$182</f>
        <v>0</v>
      </c>
      <c r="L184" s="455" t="str">
        <f>$L$182</f>
        <v>0</v>
      </c>
      <c r="M184" s="456" t="s">
        <v>261</v>
      </c>
      <c r="N184" s="455">
        <v>2</v>
      </c>
      <c r="O184" s="669">
        <v>0</v>
      </c>
      <c r="P184" s="455" t="s">
        <v>31</v>
      </c>
      <c r="Q184" s="607">
        <v>6.0E-6</v>
      </c>
      <c r="R184" s="460" t="s">
        <v>31</v>
      </c>
      <c r="S184" s="561">
        <v>0.02</v>
      </c>
      <c r="T184" s="461" t="s">
        <v>208</v>
      </c>
      <c r="U184" s="977"/>
      <c r="V184" s="737" t="str">
        <f>IF(TODAY()&gt;$T$3,"VENCIDO",IF((S184/1000)&gt;=(ABS(O184))+Q184,"CONFORME","NÃO CONFORME"))</f>
        <v>0</v>
      </c>
      <c r="W184" s="491" t="s">
        <v>238</v>
      </c>
      <c r="X184" s="492" t="s">
        <v>260</v>
      </c>
    </row>
    <row r="185" spans="1:42" customHeight="1" ht="13">
      <c r="A185" s="591"/>
      <c r="B185" s="591"/>
      <c r="C185" s="591"/>
      <c r="D185" s="591"/>
      <c r="E185" s="591"/>
      <c r="F185" s="983"/>
      <c r="G185" s="986"/>
      <c r="H185" s="986"/>
      <c r="I185" s="986"/>
      <c r="J185" s="987"/>
      <c r="K185" s="454" t="str">
        <f>$K$182</f>
        <v>0</v>
      </c>
      <c r="L185" s="455" t="str">
        <f>$L$182</f>
        <v>0</v>
      </c>
      <c r="M185" s="456" t="s">
        <v>240</v>
      </c>
      <c r="N185" s="455">
        <v>5</v>
      </c>
      <c r="O185" s="669">
        <v>-1.0E-6</v>
      </c>
      <c r="P185" s="455" t="s">
        <v>31</v>
      </c>
      <c r="Q185" s="607">
        <v>6.0E-6</v>
      </c>
      <c r="R185" s="460" t="s">
        <v>31</v>
      </c>
      <c r="S185" s="561">
        <v>0.02</v>
      </c>
      <c r="T185" s="461" t="s">
        <v>208</v>
      </c>
      <c r="U185" s="977"/>
      <c r="V185" s="737" t="str">
        <f>IF(TODAY()&gt;$T$3,"VENCIDO",IF((S185/1000)&gt;=(ABS(O185))+Q185,"CONFORME","NÃO CONFORME"))</f>
        <v>0</v>
      </c>
      <c r="W185" s="491" t="s">
        <v>238</v>
      </c>
      <c r="X185" s="492" t="s">
        <v>260</v>
      </c>
    </row>
    <row r="186" spans="1:42" customHeight="1" ht="13">
      <c r="A186" s="591"/>
      <c r="B186" s="591"/>
      <c r="C186" s="591"/>
      <c r="D186" s="591"/>
      <c r="E186" s="591"/>
      <c r="F186" s="983"/>
      <c r="G186" s="986"/>
      <c r="H186" s="986"/>
      <c r="I186" s="986"/>
      <c r="J186" s="987"/>
      <c r="K186" s="454" t="str">
        <f>$K$182</f>
        <v>0</v>
      </c>
      <c r="L186" s="455" t="str">
        <f>$L$182</f>
        <v>0</v>
      </c>
      <c r="M186" s="456" t="s">
        <v>240</v>
      </c>
      <c r="N186" s="455">
        <v>10</v>
      </c>
      <c r="O186" s="669">
        <v>-5.0E-6</v>
      </c>
      <c r="P186" s="456" t="s">
        <v>31</v>
      </c>
      <c r="Q186" s="607">
        <v>8.0E-6</v>
      </c>
      <c r="R186" s="493" t="s">
        <v>31</v>
      </c>
      <c r="S186" s="561">
        <v>0.025</v>
      </c>
      <c r="T186" s="670" t="s">
        <v>208</v>
      </c>
      <c r="U186" s="977"/>
      <c r="V186" s="737" t="str">
        <f>IF(TODAY()&gt;$T$3,"VENCIDO",IF((S186/1000)&gt;=(ABS(O186))+Q186,"CONFORME","NÃO CONFORME"))</f>
        <v>0</v>
      </c>
      <c r="W186" s="491" t="s">
        <v>238</v>
      </c>
      <c r="X186" s="492" t="s">
        <v>260</v>
      </c>
    </row>
    <row r="187" spans="1:42" customHeight="1" ht="13">
      <c r="A187" s="591"/>
      <c r="B187" s="591"/>
      <c r="C187" s="591"/>
      <c r="D187" s="591"/>
      <c r="E187" s="591"/>
      <c r="F187" s="983"/>
      <c r="G187" s="986"/>
      <c r="H187" s="986"/>
      <c r="I187" s="986"/>
      <c r="J187" s="987"/>
      <c r="K187" s="454" t="str">
        <f>$K$182</f>
        <v>0</v>
      </c>
      <c r="L187" s="455" t="str">
        <f>$L$182</f>
        <v>0</v>
      </c>
      <c r="M187" s="456" t="s">
        <v>262</v>
      </c>
      <c r="N187" s="455">
        <v>20</v>
      </c>
      <c r="O187" s="669"/>
      <c r="P187" s="456" t="s">
        <v>31</v>
      </c>
      <c r="Q187" s="607">
        <v>1.0E-5</v>
      </c>
      <c r="R187" s="493" t="s">
        <v>31</v>
      </c>
      <c r="S187" s="561">
        <v>0.03</v>
      </c>
      <c r="T187" s="670" t="s">
        <v>208</v>
      </c>
      <c r="U187" s="977"/>
      <c r="V187" s="737" t="str">
        <f>IF(TODAY()&gt;$T$3,"VENCIDO",IF((S187/1000)&gt;=(ABS(O187))+Q187,"CONFORME","NÃO CONFORME"))</f>
        <v>0</v>
      </c>
      <c r="W187" s="491" t="s">
        <v>238</v>
      </c>
      <c r="X187" s="492" t="s">
        <v>260</v>
      </c>
    </row>
    <row r="188" spans="1:42" customHeight="1" ht="13">
      <c r="A188" s="591"/>
      <c r="B188" s="591"/>
      <c r="C188" s="591"/>
      <c r="D188" s="591"/>
      <c r="E188" s="591"/>
      <c r="F188" s="983"/>
      <c r="G188" s="986"/>
      <c r="H188" s="986"/>
      <c r="I188" s="986"/>
      <c r="J188" s="987"/>
      <c r="K188" s="454" t="str">
        <f>$K$182</f>
        <v>0</v>
      </c>
      <c r="L188" s="455" t="str">
        <f>$L$182</f>
        <v>0</v>
      </c>
      <c r="M188" s="456" t="s">
        <v>261</v>
      </c>
      <c r="N188" s="455">
        <v>20</v>
      </c>
      <c r="O188" s="669">
        <v>3.0E-6</v>
      </c>
      <c r="P188" s="456" t="s">
        <v>31</v>
      </c>
      <c r="Q188" s="607">
        <v>1.0E-5</v>
      </c>
      <c r="R188" s="493" t="s">
        <v>31</v>
      </c>
      <c r="S188" s="561">
        <v>0.03</v>
      </c>
      <c r="T188" s="670" t="s">
        <v>208</v>
      </c>
      <c r="U188" s="977"/>
      <c r="V188" s="737" t="str">
        <f>IF(TODAY()&gt;$T$3,"VENCIDO",IF((S188/1000)&gt;=(ABS(O188))+Q188,"CONFORME","NÃO CONFORME"))</f>
        <v>0</v>
      </c>
      <c r="W188" s="491" t="s">
        <v>238</v>
      </c>
      <c r="X188" s="492" t="s">
        <v>260</v>
      </c>
    </row>
    <row r="189" spans="1:42" customHeight="1" ht="13">
      <c r="A189" s="591"/>
      <c r="B189" s="591"/>
      <c r="C189" s="591"/>
      <c r="D189" s="591"/>
      <c r="E189" s="591"/>
      <c r="F189" s="983"/>
      <c r="G189" s="986"/>
      <c r="H189" s="986"/>
      <c r="I189" s="986"/>
      <c r="J189" s="987"/>
      <c r="K189" s="454" t="str">
        <f>$K$182</f>
        <v>0</v>
      </c>
      <c r="L189" s="455" t="str">
        <f>$L$182</f>
        <v>0</v>
      </c>
      <c r="M189" s="456" t="s">
        <v>240</v>
      </c>
      <c r="N189" s="455">
        <v>50</v>
      </c>
      <c r="O189" s="669">
        <v>7.0E-6</v>
      </c>
      <c r="P189" s="456" t="s">
        <v>31</v>
      </c>
      <c r="Q189" s="607">
        <v>1.2E-5</v>
      </c>
      <c r="R189" s="493" t="s">
        <v>31</v>
      </c>
      <c r="S189" s="561">
        <v>0.04</v>
      </c>
      <c r="T189" s="670" t="s">
        <v>208</v>
      </c>
      <c r="U189" s="977"/>
      <c r="V189" s="737" t="str">
        <f>IF(TODAY()&gt;$T$3,"VENCIDO",IF((S189/1000)&gt;=(ABS(O189))+Q189,"CONFORME","NÃO CONFORME"))</f>
        <v>0</v>
      </c>
      <c r="W189" s="491" t="s">
        <v>238</v>
      </c>
      <c r="X189" s="492" t="s">
        <v>260</v>
      </c>
    </row>
    <row r="190" spans="1:42" customHeight="1" ht="13">
      <c r="A190" s="591"/>
      <c r="B190" s="591"/>
      <c r="C190" s="591"/>
      <c r="D190" s="591"/>
      <c r="E190" s="591"/>
      <c r="F190" s="983"/>
      <c r="G190" s="986"/>
      <c r="H190" s="986"/>
      <c r="I190" s="986"/>
      <c r="J190" s="987"/>
      <c r="K190" s="454" t="str">
        <f>$K$182</f>
        <v>0</v>
      </c>
      <c r="L190" s="455" t="str">
        <f>$L$182</f>
        <v>0</v>
      </c>
      <c r="M190" s="456" t="s">
        <v>240</v>
      </c>
      <c r="N190" s="455">
        <v>100</v>
      </c>
      <c r="O190" s="669"/>
      <c r="P190" s="456" t="s">
        <v>31</v>
      </c>
      <c r="Q190" s="607">
        <v>1.5E-5</v>
      </c>
      <c r="R190" s="493" t="s">
        <v>31</v>
      </c>
      <c r="S190" s="561">
        <v>0.05</v>
      </c>
      <c r="T190" s="670" t="s">
        <v>208</v>
      </c>
      <c r="U190" s="977"/>
      <c r="V190" s="737" t="str">
        <f>IF(TODAY()&gt;$T$3,"VENCIDO",IF((S190/1000)&gt;=(ABS(O190))+Q190,"CONFORME","NÃO CONFORME"))</f>
        <v>0</v>
      </c>
      <c r="W190" s="491" t="s">
        <v>238</v>
      </c>
      <c r="X190" s="492" t="s">
        <v>260</v>
      </c>
    </row>
    <row r="191" spans="1:42" customHeight="1" ht="13">
      <c r="A191" s="591"/>
      <c r="B191" s="591"/>
      <c r="C191" s="591"/>
      <c r="D191" s="591"/>
      <c r="E191" s="591"/>
      <c r="F191" s="983"/>
      <c r="G191" s="986"/>
      <c r="H191" s="986"/>
      <c r="I191" s="986"/>
      <c r="J191" s="987"/>
      <c r="K191" s="454" t="str">
        <f>$K$182</f>
        <v>0</v>
      </c>
      <c r="L191" s="455" t="str">
        <f>$L$182</f>
        <v>0</v>
      </c>
      <c r="M191" s="456" t="s">
        <v>262</v>
      </c>
      <c r="N191" s="455">
        <v>200</v>
      </c>
      <c r="O191" s="669">
        <v>-2.0E-6</v>
      </c>
      <c r="P191" s="456" t="s">
        <v>31</v>
      </c>
      <c r="Q191" s="607">
        <v>2.0E-5</v>
      </c>
      <c r="R191" s="493" t="s">
        <v>31</v>
      </c>
      <c r="S191" s="561">
        <v>0.06</v>
      </c>
      <c r="T191" s="670" t="s">
        <v>208</v>
      </c>
      <c r="U191" s="977"/>
      <c r="V191" s="737" t="str">
        <f>IF(TODAY()&gt;$T$3,"VENCIDO",IF((S191/1000)&gt;=(ABS(O191))+Q191,"CONFORME","NÃO CONFORME"))</f>
        <v>0</v>
      </c>
      <c r="W191" s="491" t="s">
        <v>238</v>
      </c>
      <c r="X191" s="492" t="s">
        <v>260</v>
      </c>
    </row>
    <row r="192" spans="1:42" customHeight="1" ht="13">
      <c r="A192" s="591"/>
      <c r="B192" s="591"/>
      <c r="C192" s="591"/>
      <c r="D192" s="591"/>
      <c r="E192" s="591"/>
      <c r="F192" s="983"/>
      <c r="G192" s="986"/>
      <c r="H192" s="986"/>
      <c r="I192" s="986"/>
      <c r="J192" s="987"/>
      <c r="K192" s="454" t="str">
        <f>$K$182</f>
        <v>0</v>
      </c>
      <c r="L192" s="455" t="str">
        <f>$L$182</f>
        <v>0</v>
      </c>
      <c r="M192" s="456" t="s">
        <v>261</v>
      </c>
      <c r="N192" s="455">
        <v>200</v>
      </c>
      <c r="O192" s="669"/>
      <c r="P192" s="456" t="s">
        <v>31</v>
      </c>
      <c r="Q192" s="607">
        <v>2.0E-5</v>
      </c>
      <c r="R192" s="493" t="s">
        <v>31</v>
      </c>
      <c r="S192" s="561">
        <v>0.06</v>
      </c>
      <c r="T192" s="670" t="s">
        <v>208</v>
      </c>
      <c r="U192" s="977"/>
      <c r="V192" s="737" t="str">
        <f>IF(TODAY()&gt;$T$3,"VENCIDO",IF((S192/1000)&gt;=(ABS(O192))+Q192,"CONFORME","NÃO CONFORME"))</f>
        <v>0</v>
      </c>
      <c r="W192" s="491" t="s">
        <v>238</v>
      </c>
      <c r="X192" s="492" t="s">
        <v>260</v>
      </c>
    </row>
    <row r="193" spans="1:42" customHeight="1" ht="13.5">
      <c r="A193" s="591"/>
      <c r="B193" s="591"/>
      <c r="C193" s="591"/>
      <c r="D193" s="591"/>
      <c r="E193" s="591"/>
      <c r="F193" s="983"/>
      <c r="G193" s="986"/>
      <c r="H193" s="986"/>
      <c r="I193" s="986"/>
      <c r="J193" s="987"/>
      <c r="K193" s="464" t="str">
        <f>$K$182</f>
        <v>0</v>
      </c>
      <c r="L193" s="465" t="str">
        <f>$L$182</f>
        <v>0</v>
      </c>
      <c r="M193" s="471" t="s">
        <v>240</v>
      </c>
      <c r="N193" s="465">
        <v>500</v>
      </c>
      <c r="O193" s="671"/>
      <c r="P193" s="465" t="s">
        <v>31</v>
      </c>
      <c r="Q193" s="672">
        <v>2.5E-5</v>
      </c>
      <c r="R193" s="469" t="s">
        <v>31</v>
      </c>
      <c r="S193" s="673">
        <v>0.08</v>
      </c>
      <c r="T193" s="470" t="s">
        <v>208</v>
      </c>
      <c r="U193" s="978"/>
      <c r="V193" s="738" t="str">
        <f>IF(TODAY()&gt;$T$3,"VENCIDO",IF((S193/1000)&gt;=(ABS(O193))+Q193,"CONFORME","NÃO CONFORME"))</f>
        <v>0</v>
      </c>
      <c r="W193" s="499" t="s">
        <v>238</v>
      </c>
      <c r="X193" s="500" t="s">
        <v>260</v>
      </c>
    </row>
    <row r="194" spans="1:42" customHeight="1" ht="13.5">
      <c r="A194" s="591"/>
      <c r="B194" s="591"/>
      <c r="C194" s="591"/>
      <c r="D194" s="591"/>
      <c r="E194" s="591"/>
      <c r="F194" s="967" t="s">
        <v>296</v>
      </c>
      <c r="G194" s="984"/>
      <c r="H194" s="984"/>
      <c r="I194" s="984"/>
      <c r="J194" s="984"/>
      <c r="K194" s="473" t="s">
        <v>297</v>
      </c>
      <c r="L194" s="445" t="s">
        <v>246</v>
      </c>
      <c r="M194" s="446" t="s">
        <v>240</v>
      </c>
      <c r="N194" s="446">
        <v>1</v>
      </c>
      <c r="O194" s="666">
        <v>1.0E-6</v>
      </c>
      <c r="P194" s="446" t="s">
        <v>31</v>
      </c>
      <c r="Q194" s="667">
        <v>6.0E-6</v>
      </c>
      <c r="R194" s="450" t="s">
        <v>31</v>
      </c>
      <c r="S194" s="446">
        <v>0.02</v>
      </c>
      <c r="T194" s="451" t="s">
        <v>208</v>
      </c>
      <c r="U194" s="994">
        <v>44562</v>
      </c>
      <c r="V194" s="739" t="str">
        <f>IF(TODAY()&gt;$T$3,"VENCIDO",IF((S194/1000)&gt;=(ABS(O194))+Q194,"CONFORME","NÃO CONFORME"))</f>
        <v>0</v>
      </c>
      <c r="W194" s="476" t="s">
        <v>238</v>
      </c>
      <c r="X194" s="488" t="s">
        <v>239</v>
      </c>
    </row>
    <row r="195" spans="1:42" customHeight="1" ht="13.5">
      <c r="A195" s="591"/>
      <c r="B195" s="591"/>
      <c r="C195" s="591"/>
      <c r="D195" s="591"/>
      <c r="E195" s="591"/>
      <c r="F195" s="983"/>
      <c r="G195" s="986"/>
      <c r="H195" s="986"/>
      <c r="I195" s="986"/>
      <c r="J195" s="986"/>
      <c r="K195" s="454" t="str">
        <f>$K$194</f>
        <v>0</v>
      </c>
      <c r="L195" s="455" t="str">
        <f>$L$194</f>
        <v>0</v>
      </c>
      <c r="M195" s="455" t="s">
        <v>262</v>
      </c>
      <c r="N195" s="455">
        <v>2</v>
      </c>
      <c r="O195" s="669"/>
      <c r="P195" s="455" t="s">
        <v>31</v>
      </c>
      <c r="Q195" s="601">
        <v>6.0E-6</v>
      </c>
      <c r="R195" s="460" t="s">
        <v>31</v>
      </c>
      <c r="S195" s="455">
        <v>0.02</v>
      </c>
      <c r="T195" s="461" t="s">
        <v>208</v>
      </c>
      <c r="U195" s="994"/>
      <c r="V195" s="737" t="str">
        <f>IF(TODAY()&gt;$T$3,"VENCIDO",IF((S195/1000)&gt;=(ABS(O195))+Q195,"CONFORME","NÃO CONFORME"))</f>
        <v>0</v>
      </c>
      <c r="W195" s="491" t="s">
        <v>238</v>
      </c>
      <c r="X195" s="492" t="s">
        <v>239</v>
      </c>
    </row>
    <row r="196" spans="1:42" customHeight="1" ht="13.5">
      <c r="A196" s="591"/>
      <c r="B196" s="591"/>
      <c r="C196" s="591"/>
      <c r="D196" s="591"/>
      <c r="E196" s="591"/>
      <c r="F196" s="983"/>
      <c r="G196" s="986"/>
      <c r="H196" s="986"/>
      <c r="I196" s="986"/>
      <c r="J196" s="986"/>
      <c r="K196" s="454" t="str">
        <f>$K$194</f>
        <v>0</v>
      </c>
      <c r="L196" s="455" t="str">
        <f>$L$194</f>
        <v>0</v>
      </c>
      <c r="M196" s="455" t="s">
        <v>261</v>
      </c>
      <c r="N196" s="455">
        <v>2</v>
      </c>
      <c r="O196" s="669">
        <v>-5.0E-6</v>
      </c>
      <c r="P196" s="455" t="s">
        <v>31</v>
      </c>
      <c r="Q196" s="607">
        <v>6.0E-6</v>
      </c>
      <c r="R196" s="460" t="s">
        <v>31</v>
      </c>
      <c r="S196" s="455">
        <v>0.02</v>
      </c>
      <c r="T196" s="461" t="s">
        <v>208</v>
      </c>
      <c r="U196" s="994"/>
      <c r="V196" s="737" t="str">
        <f>IF(TODAY()&gt;$T$3,"VENCIDO",IF((S196/1000)&gt;=(ABS(O196))+Q196,"CONFORME","NÃO CONFORME"))</f>
        <v>0</v>
      </c>
      <c r="W196" s="491" t="s">
        <v>238</v>
      </c>
      <c r="X196" s="492" t="s">
        <v>239</v>
      </c>
    </row>
    <row r="197" spans="1:42" customHeight="1" ht="13.5">
      <c r="A197" s="591"/>
      <c r="B197" s="591"/>
      <c r="C197" s="591"/>
      <c r="D197" s="591"/>
      <c r="E197" s="591"/>
      <c r="F197" s="983"/>
      <c r="G197" s="986"/>
      <c r="H197" s="986"/>
      <c r="I197" s="986"/>
      <c r="J197" s="986"/>
      <c r="K197" s="454" t="str">
        <f>$K$194</f>
        <v>0</v>
      </c>
      <c r="L197" s="455" t="str">
        <f>$L$194</f>
        <v>0</v>
      </c>
      <c r="M197" s="455" t="s">
        <v>240</v>
      </c>
      <c r="N197" s="455">
        <v>5</v>
      </c>
      <c r="O197" s="669">
        <v>1.0E-5</v>
      </c>
      <c r="P197" s="455" t="s">
        <v>31</v>
      </c>
      <c r="Q197" s="607">
        <v>6.0E-6</v>
      </c>
      <c r="R197" s="460" t="s">
        <v>31</v>
      </c>
      <c r="S197" s="455">
        <v>0.02</v>
      </c>
      <c r="T197" s="461" t="s">
        <v>208</v>
      </c>
      <c r="U197" s="994"/>
      <c r="V197" s="737" t="str">
        <f>IF(TODAY()&gt;$T$3,"VENCIDO",IF((S197/1000)&gt;=(ABS(O197))+Q197,"CONFORME","NÃO CONFORME"))</f>
        <v>0</v>
      </c>
      <c r="W197" s="491" t="s">
        <v>238</v>
      </c>
      <c r="X197" s="492" t="s">
        <v>239</v>
      </c>
    </row>
    <row r="198" spans="1:42" customHeight="1" ht="13.5">
      <c r="A198" s="591"/>
      <c r="B198" s="591"/>
      <c r="C198" s="591"/>
      <c r="D198" s="591"/>
      <c r="E198" s="591"/>
      <c r="F198" s="983"/>
      <c r="G198" s="986"/>
      <c r="H198" s="986"/>
      <c r="I198" s="986"/>
      <c r="J198" s="986"/>
      <c r="K198" s="454" t="str">
        <f>$K$194</f>
        <v>0</v>
      </c>
      <c r="L198" s="455" t="str">
        <f>$L$194</f>
        <v>0</v>
      </c>
      <c r="M198" s="455" t="s">
        <v>240</v>
      </c>
      <c r="N198" s="455">
        <v>10</v>
      </c>
      <c r="O198" s="669">
        <v>-5.0E-6</v>
      </c>
      <c r="P198" s="455" t="s">
        <v>31</v>
      </c>
      <c r="Q198" s="607">
        <v>8.0E-6</v>
      </c>
      <c r="R198" s="460" t="s">
        <v>31</v>
      </c>
      <c r="S198" s="455">
        <v>0.025</v>
      </c>
      <c r="T198" s="461" t="s">
        <v>208</v>
      </c>
      <c r="U198" s="994"/>
      <c r="V198" s="737" t="str">
        <f>IF(TODAY()&gt;$T$3,"VENCIDO",IF((S198/1000)&gt;=(ABS(O198))+Q198,"CONFORME","NÃO CONFORME"))</f>
        <v>0</v>
      </c>
      <c r="W198" s="491" t="s">
        <v>238</v>
      </c>
      <c r="X198" s="492" t="s">
        <v>239</v>
      </c>
    </row>
    <row r="199" spans="1:42" customHeight="1" ht="13.5">
      <c r="A199" s="591"/>
      <c r="B199" s="591"/>
      <c r="C199" s="591"/>
      <c r="D199" s="591"/>
      <c r="E199" s="591"/>
      <c r="F199" s="983"/>
      <c r="G199" s="986"/>
      <c r="H199" s="986"/>
      <c r="I199" s="986"/>
      <c r="J199" s="986"/>
      <c r="K199" s="454" t="str">
        <f>$K$194</f>
        <v>0</v>
      </c>
      <c r="L199" s="455" t="str">
        <f>$L$194</f>
        <v>0</v>
      </c>
      <c r="M199" s="455" t="s">
        <v>262</v>
      </c>
      <c r="N199" s="455">
        <v>20</v>
      </c>
      <c r="O199" s="669"/>
      <c r="P199" s="455" t="s">
        <v>31</v>
      </c>
      <c r="Q199" s="607">
        <v>1.0E-5</v>
      </c>
      <c r="R199" s="460" t="s">
        <v>31</v>
      </c>
      <c r="S199" s="455">
        <v>0.03</v>
      </c>
      <c r="T199" s="461" t="s">
        <v>208</v>
      </c>
      <c r="U199" s="994"/>
      <c r="V199" s="737" t="str">
        <f>IF(TODAY()&gt;$T$3,"VENCIDO",IF((S199/1000)&gt;=(ABS(O199))+Q199,"CONFORME","NÃO CONFORME"))</f>
        <v>0</v>
      </c>
      <c r="W199" s="491" t="s">
        <v>238</v>
      </c>
      <c r="X199" s="492" t="s">
        <v>239</v>
      </c>
    </row>
    <row r="200" spans="1:42" customHeight="1" ht="13.5">
      <c r="A200" s="591"/>
      <c r="B200" s="591"/>
      <c r="C200" s="591"/>
      <c r="D200" s="591"/>
      <c r="E200" s="591"/>
      <c r="F200" s="983"/>
      <c r="G200" s="986"/>
      <c r="H200" s="986"/>
      <c r="I200" s="986"/>
      <c r="J200" s="986"/>
      <c r="K200" s="454" t="str">
        <f>$K$194</f>
        <v>0</v>
      </c>
      <c r="L200" s="455" t="str">
        <f>$L$194</f>
        <v>0</v>
      </c>
      <c r="M200" s="455" t="s">
        <v>261</v>
      </c>
      <c r="N200" s="455">
        <v>20</v>
      </c>
      <c r="O200" s="669">
        <v>-1.0E-6</v>
      </c>
      <c r="P200" s="455" t="s">
        <v>31</v>
      </c>
      <c r="Q200" s="607">
        <v>1.0E-5</v>
      </c>
      <c r="R200" s="460" t="s">
        <v>31</v>
      </c>
      <c r="S200" s="455">
        <v>0.03</v>
      </c>
      <c r="T200" s="461" t="s">
        <v>208</v>
      </c>
      <c r="U200" s="994"/>
      <c r="V200" s="737" t="str">
        <f>IF(TODAY()&gt;$T$3,"VENCIDO",IF((S200/1000)&gt;=(ABS(O200))+Q200,"CONFORME","NÃO CONFORME"))</f>
        <v>0</v>
      </c>
      <c r="W200" s="491" t="s">
        <v>238</v>
      </c>
      <c r="X200" s="492" t="s">
        <v>239</v>
      </c>
    </row>
    <row r="201" spans="1:42" customHeight="1" ht="13.5">
      <c r="A201" s="591"/>
      <c r="B201" s="591"/>
      <c r="C201" s="591"/>
      <c r="D201" s="591"/>
      <c r="E201" s="591"/>
      <c r="F201" s="983"/>
      <c r="G201" s="986"/>
      <c r="H201" s="986"/>
      <c r="I201" s="986"/>
      <c r="J201" s="986"/>
      <c r="K201" s="454" t="str">
        <f>$K$194</f>
        <v>0</v>
      </c>
      <c r="L201" s="455" t="str">
        <f>$L$194</f>
        <v>0</v>
      </c>
      <c r="M201" s="455" t="s">
        <v>240</v>
      </c>
      <c r="N201" s="455">
        <v>50</v>
      </c>
      <c r="O201" s="669">
        <v>-4.0E-6</v>
      </c>
      <c r="P201" s="455" t="s">
        <v>31</v>
      </c>
      <c r="Q201" s="607">
        <v>1.2E-5</v>
      </c>
      <c r="R201" s="460" t="s">
        <v>31</v>
      </c>
      <c r="S201" s="455">
        <v>0.04</v>
      </c>
      <c r="T201" s="461" t="s">
        <v>208</v>
      </c>
      <c r="U201" s="994"/>
      <c r="V201" s="737" t="str">
        <f>IF(TODAY()&gt;$T$3,"VENCIDO",IF((S201/1000)&gt;=(ABS(O201))+Q201,"CONFORME","NÃO CONFORME"))</f>
        <v>0</v>
      </c>
      <c r="W201" s="491" t="s">
        <v>238</v>
      </c>
      <c r="X201" s="492" t="s">
        <v>239</v>
      </c>
    </row>
    <row r="202" spans="1:42" customHeight="1" ht="13.5">
      <c r="A202" s="591"/>
      <c r="B202" s="591"/>
      <c r="C202" s="591"/>
      <c r="D202" s="591"/>
      <c r="E202" s="591"/>
      <c r="F202" s="983"/>
      <c r="G202" s="986"/>
      <c r="H202" s="986"/>
      <c r="I202" s="986"/>
      <c r="J202" s="986"/>
      <c r="K202" s="454" t="str">
        <f>$K$194</f>
        <v>0</v>
      </c>
      <c r="L202" s="455" t="str">
        <f>$L$194</f>
        <v>0</v>
      </c>
      <c r="M202" s="455" t="s">
        <v>240</v>
      </c>
      <c r="N202" s="455">
        <v>100</v>
      </c>
      <c r="O202" s="669">
        <v>-9.0E-6</v>
      </c>
      <c r="P202" s="455" t="s">
        <v>31</v>
      </c>
      <c r="Q202" s="607">
        <v>1.5E-5</v>
      </c>
      <c r="R202" s="460" t="s">
        <v>31</v>
      </c>
      <c r="S202" s="455">
        <v>0.05</v>
      </c>
      <c r="T202" s="461" t="s">
        <v>208</v>
      </c>
      <c r="U202" s="994"/>
      <c r="V202" s="737" t="str">
        <f>IF(TODAY()&gt;$T$3,"VENCIDO",IF((S202/1000)&gt;=(ABS(O202))+Q202,"CONFORME","NÃO CONFORME"))</f>
        <v>0</v>
      </c>
      <c r="W202" s="491" t="s">
        <v>238</v>
      </c>
      <c r="X202" s="492" t="s">
        <v>239</v>
      </c>
    </row>
    <row r="203" spans="1:42" customHeight="1" ht="13.5">
      <c r="A203" s="591"/>
      <c r="B203" s="591"/>
      <c r="C203" s="591"/>
      <c r="D203" s="591"/>
      <c r="E203" s="591"/>
      <c r="F203" s="983"/>
      <c r="G203" s="986"/>
      <c r="H203" s="986"/>
      <c r="I203" s="986"/>
      <c r="J203" s="986"/>
      <c r="K203" s="454" t="str">
        <f>$K$194</f>
        <v>0</v>
      </c>
      <c r="L203" s="455" t="str">
        <f>$L$194</f>
        <v>0</v>
      </c>
      <c r="M203" s="455" t="s">
        <v>262</v>
      </c>
      <c r="N203" s="455">
        <v>200</v>
      </c>
      <c r="O203" s="669"/>
      <c r="P203" s="455" t="s">
        <v>31</v>
      </c>
      <c r="Q203" s="607">
        <v>2.0E-5</v>
      </c>
      <c r="R203" s="460" t="s">
        <v>31</v>
      </c>
      <c r="S203" s="455">
        <v>0.06</v>
      </c>
      <c r="T203" s="461" t="s">
        <v>208</v>
      </c>
      <c r="U203" s="994"/>
      <c r="V203" s="737" t="str">
        <f>IF(TODAY()&gt;$T$3,"VENCIDO",IF((S203/1000)&gt;=(ABS(O203))+Q203,"CONFORME","NÃO CONFORME"))</f>
        <v>0</v>
      </c>
      <c r="W203" s="491" t="s">
        <v>238</v>
      </c>
      <c r="X203" s="492" t="s">
        <v>239</v>
      </c>
    </row>
    <row r="204" spans="1:42" customHeight="1" ht="13.5">
      <c r="A204" s="591"/>
      <c r="B204" s="591"/>
      <c r="C204" s="591"/>
      <c r="D204" s="591"/>
      <c r="E204" s="591"/>
      <c r="F204" s="983"/>
      <c r="G204" s="986"/>
      <c r="H204" s="986"/>
      <c r="I204" s="986"/>
      <c r="J204" s="986"/>
      <c r="K204" s="454" t="str">
        <f>$K$194</f>
        <v>0</v>
      </c>
      <c r="L204" s="455" t="str">
        <f>$L$194</f>
        <v>0</v>
      </c>
      <c r="M204" s="455" t="s">
        <v>261</v>
      </c>
      <c r="N204" s="455">
        <v>200</v>
      </c>
      <c r="O204" s="669">
        <v>-2.2E-5</v>
      </c>
      <c r="P204" s="455" t="s">
        <v>31</v>
      </c>
      <c r="Q204" s="607">
        <v>2.0E-5</v>
      </c>
      <c r="R204" s="460" t="s">
        <v>31</v>
      </c>
      <c r="S204" s="455">
        <v>0.06</v>
      </c>
      <c r="T204" s="461" t="s">
        <v>208</v>
      </c>
      <c r="U204" s="994"/>
      <c r="V204" s="737" t="str">
        <f>IF(TODAY()&gt;$T$3,"VENCIDO",IF((S204/1000)&gt;=(ABS(O204))+Q204,"CONFORME","NÃO CONFORME"))</f>
        <v>0</v>
      </c>
      <c r="W204" s="491" t="s">
        <v>238</v>
      </c>
      <c r="X204" s="492" t="s">
        <v>239</v>
      </c>
    </row>
    <row r="205" spans="1:42" customHeight="1" ht="13.5">
      <c r="A205" s="591"/>
      <c r="B205" s="591"/>
      <c r="C205" s="591"/>
      <c r="D205" s="591"/>
      <c r="E205" s="591"/>
      <c r="F205" s="983"/>
      <c r="G205" s="986"/>
      <c r="H205" s="986"/>
      <c r="I205" s="986"/>
      <c r="J205" s="986"/>
      <c r="K205" s="464" t="str">
        <f>$K$194</f>
        <v>0</v>
      </c>
      <c r="L205" s="465" t="str">
        <f>$L$194</f>
        <v>0</v>
      </c>
      <c r="M205" s="465" t="s">
        <v>240</v>
      </c>
      <c r="N205" s="465">
        <v>500</v>
      </c>
      <c r="O205" s="671">
        <v>-3.0E-6</v>
      </c>
      <c r="P205" s="465" t="s">
        <v>31</v>
      </c>
      <c r="Q205" s="672">
        <v>2.5E-5</v>
      </c>
      <c r="R205" s="469" t="s">
        <v>31</v>
      </c>
      <c r="S205" s="465">
        <v>0.08</v>
      </c>
      <c r="T205" s="470" t="s">
        <v>208</v>
      </c>
      <c r="U205" s="994"/>
      <c r="V205" s="738" t="str">
        <f>IF(TODAY()&gt;$T$3,"VENCIDO",IF((S205/1000)&gt;=(ABS(O205))+Q205,"CONFORME","NÃO CONFORME"))</f>
        <v>0</v>
      </c>
      <c r="W205" s="499" t="s">
        <v>238</v>
      </c>
      <c r="X205" s="492" t="s">
        <v>239</v>
      </c>
    </row>
    <row r="206" spans="1:42" customHeight="1" ht="13.5">
      <c r="A206" s="591"/>
      <c r="B206" s="591"/>
      <c r="C206" s="591"/>
      <c r="D206" s="591"/>
      <c r="E206" s="591"/>
      <c r="F206" s="995" t="s">
        <v>298</v>
      </c>
      <c r="G206" s="968"/>
      <c r="H206" s="968"/>
      <c r="I206" s="968"/>
      <c r="J206" s="968"/>
      <c r="K206" s="523" t="s">
        <v>299</v>
      </c>
      <c r="L206" s="452" t="s">
        <v>246</v>
      </c>
      <c r="M206" s="452" t="s">
        <v>240</v>
      </c>
      <c r="N206" s="452">
        <v>1</v>
      </c>
      <c r="O206" s="483">
        <v>-6.0E-6</v>
      </c>
      <c r="P206" s="485" t="s">
        <v>31</v>
      </c>
      <c r="Q206" s="601">
        <v>6.0E-6</v>
      </c>
      <c r="R206" s="494" t="s">
        <v>31</v>
      </c>
      <c r="S206" s="494">
        <v>0.02</v>
      </c>
      <c r="T206" s="674" t="s">
        <v>208</v>
      </c>
      <c r="U206" s="978">
        <v>44593</v>
      </c>
      <c r="V206" s="739" t="str">
        <f>IF(TODAY()&gt;$T$3,"VENCIDO",IF((S206/1000)&gt;=(ABS(O206))+Q206,"CONFORME","NÃO CONFORME"))</f>
        <v>0</v>
      </c>
      <c r="W206" s="487" t="s">
        <v>238</v>
      </c>
      <c r="X206" s="477" t="s">
        <v>260</v>
      </c>
    </row>
    <row r="207" spans="1:42" customHeight="1" ht="13.5">
      <c r="A207" s="591"/>
      <c r="B207" s="591"/>
      <c r="C207" s="591"/>
      <c r="D207" s="591"/>
      <c r="E207" s="591"/>
      <c r="F207" s="970"/>
      <c r="G207" s="971"/>
      <c r="H207" s="971"/>
      <c r="I207" s="971"/>
      <c r="J207" s="971"/>
      <c r="K207" s="523" t="str">
        <f>$K$206</f>
        <v>0</v>
      </c>
      <c r="L207" s="485" t="str">
        <f>$L$206</f>
        <v>0</v>
      </c>
      <c r="M207" s="452" t="s">
        <v>262</v>
      </c>
      <c r="N207" s="452">
        <v>2</v>
      </c>
      <c r="O207" s="490"/>
      <c r="P207" s="455" t="s">
        <v>31</v>
      </c>
      <c r="Q207" s="607"/>
      <c r="R207" s="460" t="s">
        <v>31</v>
      </c>
      <c r="S207" s="460">
        <v>0.02</v>
      </c>
      <c r="T207" s="675" t="s">
        <v>208</v>
      </c>
      <c r="U207" s="992"/>
      <c r="V207" s="737" t="str">
        <f>IF(TODAY()&gt;$T$3,"VENCIDO",IF((S207/1000)&gt;=(ABS(O207))+Q207,"CONFORME","NÃO CONFORME"))</f>
        <v>0</v>
      </c>
      <c r="W207" s="491" t="s">
        <v>238</v>
      </c>
      <c r="X207" s="492" t="s">
        <v>260</v>
      </c>
    </row>
    <row r="208" spans="1:42" customHeight="1" ht="13.5">
      <c r="A208" s="591"/>
      <c r="B208" s="591"/>
      <c r="C208" s="591"/>
      <c r="D208" s="591"/>
      <c r="E208" s="591"/>
      <c r="F208" s="970"/>
      <c r="G208" s="971"/>
      <c r="H208" s="971"/>
      <c r="I208" s="971"/>
      <c r="J208" s="971"/>
      <c r="K208" s="523" t="str">
        <f>$K$206</f>
        <v>0</v>
      </c>
      <c r="L208" s="485" t="str">
        <f>$L$206</f>
        <v>0</v>
      </c>
      <c r="M208" s="452" t="s">
        <v>261</v>
      </c>
      <c r="N208" s="452">
        <v>2</v>
      </c>
      <c r="O208" s="490">
        <v>-3.0E-6</v>
      </c>
      <c r="P208" s="455" t="s">
        <v>31</v>
      </c>
      <c r="Q208" s="607">
        <v>6.0E-6</v>
      </c>
      <c r="R208" s="460" t="s">
        <v>31</v>
      </c>
      <c r="S208" s="460">
        <v>0.02</v>
      </c>
      <c r="T208" s="675" t="s">
        <v>208</v>
      </c>
      <c r="U208" s="992"/>
      <c r="V208" s="737" t="str">
        <f>IF(TODAY()&gt;$T$3,"VENCIDO",IF((S208/1000)&gt;=(ABS(O208))+Q208,"CONFORME","NÃO CONFORME"))</f>
        <v>0</v>
      </c>
      <c r="W208" s="491" t="s">
        <v>238</v>
      </c>
      <c r="X208" s="492" t="s">
        <v>260</v>
      </c>
    </row>
    <row r="209" spans="1:42" customHeight="1" ht="13.5">
      <c r="A209" s="591"/>
      <c r="B209" s="591"/>
      <c r="C209" s="591"/>
      <c r="D209" s="591"/>
      <c r="E209" s="591"/>
      <c r="F209" s="970"/>
      <c r="G209" s="971"/>
      <c r="H209" s="971"/>
      <c r="I209" s="971"/>
      <c r="J209" s="971"/>
      <c r="K209" s="523" t="str">
        <f>$K$206</f>
        <v>0</v>
      </c>
      <c r="L209" s="485" t="str">
        <f>$L$206</f>
        <v>0</v>
      </c>
      <c r="M209" s="452" t="s">
        <v>240</v>
      </c>
      <c r="N209" s="452">
        <v>5</v>
      </c>
      <c r="O209" s="490">
        <v>-3.0E-6</v>
      </c>
      <c r="P209" s="455" t="s">
        <v>31</v>
      </c>
      <c r="Q209" s="607">
        <v>6.0E-6</v>
      </c>
      <c r="R209" s="460" t="s">
        <v>31</v>
      </c>
      <c r="S209" s="460">
        <v>0.02</v>
      </c>
      <c r="T209" s="675" t="s">
        <v>208</v>
      </c>
      <c r="U209" s="992"/>
      <c r="V209" s="737" t="str">
        <f>IF(TODAY()&gt;$T$3,"VENCIDO",IF((S209/1000)&gt;=(ABS(O209))+Q209,"CONFORME","NÃO CONFORME"))</f>
        <v>0</v>
      </c>
      <c r="W209" s="491" t="s">
        <v>238</v>
      </c>
      <c r="X209" s="492" t="s">
        <v>260</v>
      </c>
    </row>
    <row r="210" spans="1:42" customHeight="1" ht="13.5">
      <c r="A210" s="591"/>
      <c r="B210" s="591"/>
      <c r="C210" s="591"/>
      <c r="D210" s="591"/>
      <c r="E210" s="591"/>
      <c r="F210" s="970"/>
      <c r="G210" s="971"/>
      <c r="H210" s="971"/>
      <c r="I210" s="971"/>
      <c r="J210" s="971"/>
      <c r="K210" s="523" t="str">
        <f>$K$206</f>
        <v>0</v>
      </c>
      <c r="L210" s="485" t="str">
        <f>$L$206</f>
        <v>0</v>
      </c>
      <c r="M210" s="452" t="s">
        <v>240</v>
      </c>
      <c r="N210" s="452">
        <v>10</v>
      </c>
      <c r="O210" s="490">
        <v>-5.0E-6</v>
      </c>
      <c r="P210" s="455" t="s">
        <v>31</v>
      </c>
      <c r="Q210" s="607">
        <v>8.0E-6</v>
      </c>
      <c r="R210" s="460" t="s">
        <v>31</v>
      </c>
      <c r="S210" s="460">
        <v>0.025</v>
      </c>
      <c r="T210" s="675" t="s">
        <v>208</v>
      </c>
      <c r="U210" s="992"/>
      <c r="V210" s="737" t="str">
        <f>IF(TODAY()&gt;$T$3,"VENCIDO",IF((S210/1000)&gt;=(ABS(O210))+Q210,"CONFORME","NÃO CONFORME"))</f>
        <v>0</v>
      </c>
      <c r="W210" s="491" t="s">
        <v>238</v>
      </c>
      <c r="X210" s="492" t="s">
        <v>260</v>
      </c>
    </row>
    <row r="211" spans="1:42" customHeight="1" ht="13.5">
      <c r="A211" s="591"/>
      <c r="B211" s="591"/>
      <c r="C211" s="591"/>
      <c r="D211" s="591"/>
      <c r="E211" s="591"/>
      <c r="F211" s="970"/>
      <c r="G211" s="971"/>
      <c r="H211" s="971"/>
      <c r="I211" s="971"/>
      <c r="J211" s="971"/>
      <c r="K211" s="523" t="str">
        <f>$K$206</f>
        <v>0</v>
      </c>
      <c r="L211" s="485" t="str">
        <f>$L$206</f>
        <v>0</v>
      </c>
      <c r="M211" s="452" t="s">
        <v>262</v>
      </c>
      <c r="N211" s="452">
        <v>20</v>
      </c>
      <c r="O211" s="490"/>
      <c r="P211" s="456" t="s">
        <v>31</v>
      </c>
      <c r="Q211" s="607"/>
      <c r="R211" s="493" t="s">
        <v>31</v>
      </c>
      <c r="S211" s="460">
        <v>0.03</v>
      </c>
      <c r="T211" s="676" t="s">
        <v>208</v>
      </c>
      <c r="U211" s="992"/>
      <c r="V211" s="737" t="str">
        <f>IF(TODAY()&gt;$T$3,"VENCIDO",IF((S211/1000)&gt;=(ABS(O211))+Q211,"CONFORME","NÃO CONFORME"))</f>
        <v>0</v>
      </c>
      <c r="W211" s="491" t="s">
        <v>238</v>
      </c>
      <c r="X211" s="492" t="s">
        <v>260</v>
      </c>
    </row>
    <row r="212" spans="1:42" customHeight="1" ht="13.5">
      <c r="A212" s="591"/>
      <c r="B212" s="591"/>
      <c r="C212" s="591"/>
      <c r="D212" s="591"/>
      <c r="E212" s="591"/>
      <c r="F212" s="970"/>
      <c r="G212" s="971"/>
      <c r="H212" s="971"/>
      <c r="I212" s="971"/>
      <c r="J212" s="971"/>
      <c r="K212" s="523" t="str">
        <f>$K$206</f>
        <v>0</v>
      </c>
      <c r="L212" s="485" t="str">
        <f>$L$206</f>
        <v>0</v>
      </c>
      <c r="M212" s="452" t="s">
        <v>261</v>
      </c>
      <c r="N212" s="452">
        <v>20</v>
      </c>
      <c r="O212" s="490">
        <v>1.3E-5</v>
      </c>
      <c r="P212" s="456" t="s">
        <v>31</v>
      </c>
      <c r="Q212" s="607">
        <v>1.0E-5</v>
      </c>
      <c r="R212" s="493" t="s">
        <v>31</v>
      </c>
      <c r="S212" s="460">
        <v>0.03</v>
      </c>
      <c r="T212" s="676" t="s">
        <v>208</v>
      </c>
      <c r="U212" s="992"/>
      <c r="V212" s="737" t="str">
        <f>IF(TODAY()&gt;$T$3,"VENCIDO",IF((S212/1000)&gt;=(ABS(O212))+Q212,"CONFORME","NÃO CONFORME"))</f>
        <v>0</v>
      </c>
      <c r="W212" s="491" t="s">
        <v>238</v>
      </c>
      <c r="X212" s="492" t="s">
        <v>260</v>
      </c>
    </row>
    <row r="213" spans="1:42" customHeight="1" ht="13.5">
      <c r="A213" s="591"/>
      <c r="B213" s="591"/>
      <c r="C213" s="591"/>
      <c r="D213" s="591"/>
      <c r="E213" s="591"/>
      <c r="F213" s="970"/>
      <c r="G213" s="971"/>
      <c r="H213" s="971"/>
      <c r="I213" s="971"/>
      <c r="J213" s="971"/>
      <c r="K213" s="523" t="str">
        <f>$K$206</f>
        <v>0</v>
      </c>
      <c r="L213" s="485" t="str">
        <f>$L$206</f>
        <v>0</v>
      </c>
      <c r="M213" s="452" t="s">
        <v>240</v>
      </c>
      <c r="N213" s="452">
        <v>50</v>
      </c>
      <c r="O213" s="490">
        <v>-1.0E-6</v>
      </c>
      <c r="P213" s="456" t="s">
        <v>31</v>
      </c>
      <c r="Q213" s="607">
        <v>1.2E-5</v>
      </c>
      <c r="R213" s="493" t="s">
        <v>31</v>
      </c>
      <c r="S213" s="460">
        <v>0.04</v>
      </c>
      <c r="T213" s="676" t="s">
        <v>208</v>
      </c>
      <c r="U213" s="992"/>
      <c r="V213" s="737" t="str">
        <f>IF(TODAY()&gt;$T$3,"VENCIDO",IF((S213/1000)&gt;=(ABS(O213))+Q213,"CONFORME","NÃO CONFORME"))</f>
        <v>0</v>
      </c>
      <c r="W213" s="491" t="s">
        <v>238</v>
      </c>
      <c r="X213" s="492" t="s">
        <v>260</v>
      </c>
    </row>
    <row r="214" spans="1:42" customHeight="1" ht="13.5">
      <c r="A214" s="591"/>
      <c r="B214" s="591"/>
      <c r="C214" s="591"/>
      <c r="D214" s="591"/>
      <c r="E214" s="591"/>
      <c r="F214" s="970"/>
      <c r="G214" s="971"/>
      <c r="H214" s="971"/>
      <c r="I214" s="971"/>
      <c r="J214" s="971"/>
      <c r="K214" s="523" t="str">
        <f>$K$206</f>
        <v>0</v>
      </c>
      <c r="L214" s="485" t="str">
        <f>$L$206</f>
        <v>0</v>
      </c>
      <c r="M214" s="452" t="s">
        <v>240</v>
      </c>
      <c r="N214" s="452">
        <v>100</v>
      </c>
      <c r="O214" s="490">
        <v>-1.5E-5</v>
      </c>
      <c r="P214" s="455" t="s">
        <v>31</v>
      </c>
      <c r="Q214" s="607">
        <v>1.5E-5</v>
      </c>
      <c r="R214" s="460" t="s">
        <v>31</v>
      </c>
      <c r="S214" s="460">
        <v>0.05</v>
      </c>
      <c r="T214" s="675" t="s">
        <v>208</v>
      </c>
      <c r="U214" s="992"/>
      <c r="V214" s="737" t="str">
        <f>IF(TODAY()&gt;$T$3,"VENCIDO",IF((S214/1000)&gt;=(ABS(O214))+Q214,"CONFORME","NÃO CONFORME"))</f>
        <v>0</v>
      </c>
      <c r="W214" s="491" t="s">
        <v>238</v>
      </c>
      <c r="X214" s="492" t="s">
        <v>260</v>
      </c>
    </row>
    <row r="215" spans="1:42" customHeight="1" ht="13.5">
      <c r="A215" s="591"/>
      <c r="B215" s="591"/>
      <c r="C215" s="591"/>
      <c r="D215" s="591"/>
      <c r="E215" s="591"/>
      <c r="F215" s="970"/>
      <c r="G215" s="971"/>
      <c r="H215" s="971"/>
      <c r="I215" s="971"/>
      <c r="J215" s="971"/>
      <c r="K215" s="523" t="str">
        <f>$K$206</f>
        <v>0</v>
      </c>
      <c r="L215" s="485" t="str">
        <f>$L$206</f>
        <v>0</v>
      </c>
      <c r="M215" s="452" t="s">
        <v>262</v>
      </c>
      <c r="N215" s="452">
        <v>200</v>
      </c>
      <c r="O215" s="490"/>
      <c r="P215" s="455" t="s">
        <v>31</v>
      </c>
      <c r="Q215" s="607"/>
      <c r="R215" s="460" t="s">
        <v>31</v>
      </c>
      <c r="S215" s="460">
        <v>0.06</v>
      </c>
      <c r="T215" s="675" t="s">
        <v>208</v>
      </c>
      <c r="U215" s="992"/>
      <c r="V215" s="737" t="str">
        <f>IF(TODAY()&gt;$T$3,"VENCIDO",IF((S215/1000)&gt;=(ABS(O215))+Q215,"CONFORME","NÃO CONFORME"))</f>
        <v>0</v>
      </c>
      <c r="W215" s="491" t="s">
        <v>238</v>
      </c>
      <c r="X215" s="492" t="s">
        <v>260</v>
      </c>
    </row>
    <row r="216" spans="1:42" customHeight="1" ht="13.5">
      <c r="A216" s="591"/>
      <c r="B216" s="591"/>
      <c r="C216" s="591"/>
      <c r="D216" s="591"/>
      <c r="E216" s="591"/>
      <c r="F216" s="970"/>
      <c r="G216" s="971"/>
      <c r="H216" s="971"/>
      <c r="I216" s="971"/>
      <c r="J216" s="971"/>
      <c r="K216" s="523" t="str">
        <f>$K$206</f>
        <v>0</v>
      </c>
      <c r="L216" s="485" t="str">
        <f>$L$206</f>
        <v>0</v>
      </c>
      <c r="M216" s="452" t="s">
        <v>261</v>
      </c>
      <c r="N216" s="452">
        <v>200</v>
      </c>
      <c r="O216" s="490">
        <v>-1.1E-5</v>
      </c>
      <c r="P216" s="455" t="s">
        <v>31</v>
      </c>
      <c r="Q216" s="607">
        <v>2.0E-5</v>
      </c>
      <c r="R216" s="460" t="s">
        <v>31</v>
      </c>
      <c r="S216" s="460">
        <v>0.06</v>
      </c>
      <c r="T216" s="675" t="s">
        <v>208</v>
      </c>
      <c r="U216" s="992"/>
      <c r="V216" s="737" t="str">
        <f>IF(TODAY()&gt;$T$3,"VENCIDO",IF((S216/1000)&gt;=(ABS(O216))+Q216,"CONFORME","NÃO CONFORME"))</f>
        <v>0</v>
      </c>
      <c r="W216" s="491" t="s">
        <v>238</v>
      </c>
      <c r="X216" s="492" t="s">
        <v>260</v>
      </c>
    </row>
    <row r="217" spans="1:42" customHeight="1" ht="13.5">
      <c r="A217" s="591"/>
      <c r="B217" s="591"/>
      <c r="C217" s="591"/>
      <c r="D217" s="591"/>
      <c r="E217" s="591"/>
      <c r="F217" s="970"/>
      <c r="G217" s="971"/>
      <c r="H217" s="971"/>
      <c r="I217" s="971"/>
      <c r="J217" s="971"/>
      <c r="K217" s="677" t="str">
        <f>$K$206</f>
        <v>0</v>
      </c>
      <c r="L217" s="548" t="str">
        <f>$L$206</f>
        <v>0</v>
      </c>
      <c r="M217" s="547" t="s">
        <v>240</v>
      </c>
      <c r="N217" s="547">
        <v>500</v>
      </c>
      <c r="O217" s="498">
        <v>-9.0E-6</v>
      </c>
      <c r="P217" s="465" t="s">
        <v>31</v>
      </c>
      <c r="Q217" s="672">
        <v>2.5E-5</v>
      </c>
      <c r="R217" s="469" t="s">
        <v>31</v>
      </c>
      <c r="S217" s="469">
        <v>0.08</v>
      </c>
      <c r="T217" s="678" t="s">
        <v>208</v>
      </c>
      <c r="U217" s="992"/>
      <c r="V217" s="738" t="str">
        <f>IF(TODAY()&gt;$T$3,"VENCIDO",IF((S217/1000)&gt;=(ABS(O217))+Q217,"CONFORME","NÃO CONFORME"))</f>
        <v>0</v>
      </c>
      <c r="W217" s="499" t="s">
        <v>238</v>
      </c>
      <c r="X217" s="500" t="s">
        <v>260</v>
      </c>
    </row>
    <row r="218" spans="1:42" customHeight="1" ht="13.5">
      <c r="A218" s="591"/>
      <c r="B218" s="591"/>
      <c r="C218" s="591"/>
      <c r="D218" s="591"/>
      <c r="E218" s="591"/>
      <c r="F218" s="967" t="s">
        <v>300</v>
      </c>
      <c r="G218" s="968"/>
      <c r="H218" s="968"/>
      <c r="I218" s="968"/>
      <c r="J218" s="968"/>
      <c r="K218" s="578" t="s">
        <v>301</v>
      </c>
      <c r="L218" s="452" t="s">
        <v>246</v>
      </c>
      <c r="M218" s="452" t="s">
        <v>240</v>
      </c>
      <c r="N218" s="452">
        <v>1</v>
      </c>
      <c r="O218" s="483">
        <v>-2.0E-6</v>
      </c>
      <c r="P218" s="485" t="s">
        <v>31</v>
      </c>
      <c r="Q218" s="601">
        <v>6.0E-6</v>
      </c>
      <c r="R218" s="494" t="s">
        <v>31</v>
      </c>
      <c r="S218" s="494">
        <v>0.02</v>
      </c>
      <c r="T218" s="674" t="s">
        <v>208</v>
      </c>
      <c r="U218" s="978">
        <v>44621</v>
      </c>
      <c r="V218" s="739" t="str">
        <f>IF(TODAY()&gt;$T$3,"VENCIDO",IF((S218/1000)&gt;=(ABS(O218))+Q218,"CONFORME","NÃO CONFORME"))</f>
        <v>0</v>
      </c>
      <c r="W218" s="487" t="s">
        <v>238</v>
      </c>
      <c r="X218" s="488" t="s">
        <v>260</v>
      </c>
    </row>
    <row r="219" spans="1:42" customHeight="1" ht="13.5">
      <c r="A219" s="591"/>
      <c r="B219" s="591"/>
      <c r="C219" s="591"/>
      <c r="D219" s="591"/>
      <c r="E219" s="591"/>
      <c r="F219" s="970"/>
      <c r="G219" s="971"/>
      <c r="H219" s="971"/>
      <c r="I219" s="971"/>
      <c r="J219" s="971"/>
      <c r="K219" s="523" t="str">
        <f>$K$218</f>
        <v>0</v>
      </c>
      <c r="L219" s="485" t="str">
        <f>$L$206</f>
        <v>0</v>
      </c>
      <c r="M219" s="452" t="s">
        <v>262</v>
      </c>
      <c r="N219" s="452">
        <v>2</v>
      </c>
      <c r="O219" s="490"/>
      <c r="P219" s="455" t="s">
        <v>31</v>
      </c>
      <c r="Q219" s="607"/>
      <c r="R219" s="460" t="s">
        <v>31</v>
      </c>
      <c r="S219" s="460">
        <v>0.02</v>
      </c>
      <c r="T219" s="675" t="s">
        <v>208</v>
      </c>
      <c r="U219" s="992"/>
      <c r="V219" s="737" t="str">
        <f>IF(TODAY()&gt;$T$3,"VENCIDO",IF((S219/1000)&gt;=(ABS(O219))+Q219,"CONFORME","NÃO CONFORME"))</f>
        <v>0</v>
      </c>
      <c r="W219" s="491" t="s">
        <v>238</v>
      </c>
      <c r="X219" s="492" t="s">
        <v>260</v>
      </c>
    </row>
    <row r="220" spans="1:42" customHeight="1" ht="13.5">
      <c r="A220" s="591"/>
      <c r="B220" s="591"/>
      <c r="C220" s="591"/>
      <c r="D220" s="591"/>
      <c r="E220" s="591"/>
      <c r="F220" s="970"/>
      <c r="G220" s="971"/>
      <c r="H220" s="971"/>
      <c r="I220" s="971"/>
      <c r="J220" s="971"/>
      <c r="K220" s="523" t="str">
        <f>$K$218</f>
        <v>0</v>
      </c>
      <c r="L220" s="485" t="str">
        <f>$L$206</f>
        <v>0</v>
      </c>
      <c r="M220" s="452" t="s">
        <v>261</v>
      </c>
      <c r="N220" s="452">
        <v>2</v>
      </c>
      <c r="O220" s="490">
        <v>-4.0E-6</v>
      </c>
      <c r="P220" s="455" t="s">
        <v>31</v>
      </c>
      <c r="Q220" s="607">
        <v>6.0E-6</v>
      </c>
      <c r="R220" s="460" t="s">
        <v>31</v>
      </c>
      <c r="S220" s="460">
        <v>0.02</v>
      </c>
      <c r="T220" s="675" t="s">
        <v>208</v>
      </c>
      <c r="U220" s="992"/>
      <c r="V220" s="737" t="str">
        <f>IF(TODAY()&gt;$T$3,"VENCIDO",IF((S220/1000)&gt;=(ABS(O220))+Q220,"CONFORME","NÃO CONFORME"))</f>
        <v>0</v>
      </c>
      <c r="W220" s="491" t="s">
        <v>238</v>
      </c>
      <c r="X220" s="492" t="s">
        <v>260</v>
      </c>
    </row>
    <row r="221" spans="1:42" customHeight="1" ht="13.5">
      <c r="A221" s="591"/>
      <c r="B221" s="591"/>
      <c r="C221" s="591"/>
      <c r="D221" s="591"/>
      <c r="E221" s="591"/>
      <c r="F221" s="970"/>
      <c r="G221" s="971"/>
      <c r="H221" s="971"/>
      <c r="I221" s="971"/>
      <c r="J221" s="971"/>
      <c r="K221" s="523" t="str">
        <f>$K$218</f>
        <v>0</v>
      </c>
      <c r="L221" s="485" t="str">
        <f>$L$206</f>
        <v>0</v>
      </c>
      <c r="M221" s="452" t="s">
        <v>240</v>
      </c>
      <c r="N221" s="452">
        <v>5</v>
      </c>
      <c r="O221" s="490">
        <v>-1.0E-6</v>
      </c>
      <c r="P221" s="456" t="s">
        <v>31</v>
      </c>
      <c r="Q221" s="607">
        <v>6.0E-6</v>
      </c>
      <c r="R221" s="493" t="s">
        <v>31</v>
      </c>
      <c r="S221" s="460">
        <v>0.02</v>
      </c>
      <c r="T221" s="676" t="s">
        <v>208</v>
      </c>
      <c r="U221" s="992"/>
      <c r="V221" s="737" t="str">
        <f>IF(TODAY()&gt;$T$3,"VENCIDO",IF((S221/1000)&gt;=(ABS(O221))+Q221,"CONFORME","NÃO CONFORME"))</f>
        <v>0</v>
      </c>
      <c r="W221" s="491" t="s">
        <v>238</v>
      </c>
      <c r="X221" s="492" t="s">
        <v>260</v>
      </c>
    </row>
    <row r="222" spans="1:42" customHeight="1" ht="13.5">
      <c r="A222" s="591"/>
      <c r="B222" s="591"/>
      <c r="C222" s="591"/>
      <c r="D222" s="591"/>
      <c r="E222" s="591"/>
      <c r="F222" s="970"/>
      <c r="G222" s="971"/>
      <c r="H222" s="971"/>
      <c r="I222" s="971"/>
      <c r="J222" s="971"/>
      <c r="K222" s="523" t="str">
        <f>$K$218</f>
        <v>0</v>
      </c>
      <c r="L222" s="485" t="str">
        <f>$L$206</f>
        <v>0</v>
      </c>
      <c r="M222" s="452" t="s">
        <v>240</v>
      </c>
      <c r="N222" s="452">
        <v>10</v>
      </c>
      <c r="O222" s="490">
        <v>-6.0E-6</v>
      </c>
      <c r="P222" s="456" t="s">
        <v>31</v>
      </c>
      <c r="Q222" s="607">
        <v>8.0E-6</v>
      </c>
      <c r="R222" s="493" t="s">
        <v>31</v>
      </c>
      <c r="S222" s="460">
        <v>0.025</v>
      </c>
      <c r="T222" s="676" t="s">
        <v>208</v>
      </c>
      <c r="U222" s="992"/>
      <c r="V222" s="737" t="str">
        <f>IF(TODAY()&gt;$T$3,"VENCIDO",IF((S222/1000)&gt;=(ABS(O222))+Q222,"CONFORME","NÃO CONFORME"))</f>
        <v>0</v>
      </c>
      <c r="W222" s="491" t="s">
        <v>238</v>
      </c>
      <c r="X222" s="492" t="s">
        <v>260</v>
      </c>
    </row>
    <row r="223" spans="1:42" customHeight="1" ht="13.5">
      <c r="A223" s="591"/>
      <c r="B223" s="591"/>
      <c r="C223" s="591"/>
      <c r="D223" s="591"/>
      <c r="E223" s="591"/>
      <c r="F223" s="970"/>
      <c r="G223" s="971"/>
      <c r="H223" s="971"/>
      <c r="I223" s="971"/>
      <c r="J223" s="971"/>
      <c r="K223" s="523" t="str">
        <f>$K$218</f>
        <v>0</v>
      </c>
      <c r="L223" s="485" t="str">
        <f>$L$206</f>
        <v>0</v>
      </c>
      <c r="M223" s="452" t="s">
        <v>262</v>
      </c>
      <c r="N223" s="452">
        <v>20</v>
      </c>
      <c r="O223" s="490"/>
      <c r="P223" s="456" t="s">
        <v>31</v>
      </c>
      <c r="Q223" s="607"/>
      <c r="R223" s="493" t="s">
        <v>31</v>
      </c>
      <c r="S223" s="460">
        <v>0.03</v>
      </c>
      <c r="T223" s="676" t="s">
        <v>208</v>
      </c>
      <c r="U223" s="992"/>
      <c r="V223" s="737" t="str">
        <f>IF(TODAY()&gt;$T$3,"VENCIDO",IF((S223/1000)&gt;=(ABS(O223))+Q223,"CONFORME","NÃO CONFORME"))</f>
        <v>0</v>
      </c>
      <c r="W223" s="491" t="s">
        <v>238</v>
      </c>
      <c r="X223" s="492" t="s">
        <v>260</v>
      </c>
    </row>
    <row r="224" spans="1:42" customHeight="1" ht="13.5">
      <c r="A224" s="591"/>
      <c r="B224" s="591"/>
      <c r="C224" s="591"/>
      <c r="D224" s="591"/>
      <c r="E224" s="591"/>
      <c r="F224" s="970"/>
      <c r="G224" s="971"/>
      <c r="H224" s="971"/>
      <c r="I224" s="971"/>
      <c r="J224" s="971"/>
      <c r="K224" s="523" t="str">
        <f>$K$218</f>
        <v>0</v>
      </c>
      <c r="L224" s="485" t="str">
        <f>$L$206</f>
        <v>0</v>
      </c>
      <c r="M224" s="452" t="s">
        <v>261</v>
      </c>
      <c r="N224" s="452">
        <v>20</v>
      </c>
      <c r="O224" s="490">
        <v>-2.0E-6</v>
      </c>
      <c r="P224" s="456" t="s">
        <v>31</v>
      </c>
      <c r="Q224" s="607">
        <v>1.0E-5</v>
      </c>
      <c r="R224" s="493" t="s">
        <v>31</v>
      </c>
      <c r="S224" s="460">
        <v>0.03</v>
      </c>
      <c r="T224" s="676" t="s">
        <v>208</v>
      </c>
      <c r="U224" s="992"/>
      <c r="V224" s="737" t="str">
        <f>IF(TODAY()&gt;$T$3,"VENCIDO",IF((S224/1000)&gt;=(ABS(O224))+Q224,"CONFORME","NÃO CONFORME"))</f>
        <v>0</v>
      </c>
      <c r="W224" s="491" t="s">
        <v>238</v>
      </c>
      <c r="X224" s="492" t="s">
        <v>260</v>
      </c>
    </row>
    <row r="225" spans="1:42" customHeight="1" ht="13.5">
      <c r="A225" s="591"/>
      <c r="B225" s="591"/>
      <c r="C225" s="591"/>
      <c r="D225" s="591"/>
      <c r="E225" s="591"/>
      <c r="F225" s="970"/>
      <c r="G225" s="971"/>
      <c r="H225" s="971"/>
      <c r="I225" s="971"/>
      <c r="J225" s="971"/>
      <c r="K225" s="523" t="str">
        <f>$K$218</f>
        <v>0</v>
      </c>
      <c r="L225" s="485" t="str">
        <f>$L$206</f>
        <v>0</v>
      </c>
      <c r="M225" s="452" t="s">
        <v>240</v>
      </c>
      <c r="N225" s="452">
        <v>50</v>
      </c>
      <c r="O225" s="490">
        <v>-5.0E-6</v>
      </c>
      <c r="P225" s="455" t="s">
        <v>31</v>
      </c>
      <c r="Q225" s="607">
        <v>1.2E-5</v>
      </c>
      <c r="R225" s="460" t="s">
        <v>31</v>
      </c>
      <c r="S225" s="460">
        <v>0.04</v>
      </c>
      <c r="T225" s="675" t="s">
        <v>208</v>
      </c>
      <c r="U225" s="992"/>
      <c r="V225" s="737" t="str">
        <f>IF(TODAY()&gt;$T$3,"VENCIDO",IF((S225/1000)&gt;=(ABS(O225))+Q225,"CONFORME","NÃO CONFORME"))</f>
        <v>0</v>
      </c>
      <c r="W225" s="491" t="s">
        <v>238</v>
      </c>
      <c r="X225" s="492" t="s">
        <v>260</v>
      </c>
    </row>
    <row r="226" spans="1:42" customHeight="1" ht="13.5">
      <c r="A226" s="591"/>
      <c r="B226" s="591"/>
      <c r="C226" s="591"/>
      <c r="D226" s="591"/>
      <c r="E226" s="591"/>
      <c r="F226" s="970"/>
      <c r="G226" s="971"/>
      <c r="H226" s="971"/>
      <c r="I226" s="971"/>
      <c r="J226" s="971"/>
      <c r="K226" s="523" t="str">
        <f>$K$218</f>
        <v>0</v>
      </c>
      <c r="L226" s="485" t="str">
        <f>$L$206</f>
        <v>0</v>
      </c>
      <c r="M226" s="452" t="s">
        <v>240</v>
      </c>
      <c r="N226" s="452">
        <v>100</v>
      </c>
      <c r="O226" s="490">
        <v>-1.2E-5</v>
      </c>
      <c r="P226" s="455" t="s">
        <v>31</v>
      </c>
      <c r="Q226" s="607">
        <v>1.5E-5</v>
      </c>
      <c r="R226" s="460" t="s">
        <v>31</v>
      </c>
      <c r="S226" s="460">
        <v>0.05</v>
      </c>
      <c r="T226" s="675" t="s">
        <v>208</v>
      </c>
      <c r="U226" s="992"/>
      <c r="V226" s="737" t="str">
        <f>IF(TODAY()&gt;$T$3,"VENCIDO",IF((S226/1000)&gt;=(ABS(O226))+Q226,"CONFORME","NÃO CONFORME"))</f>
        <v>0</v>
      </c>
      <c r="W226" s="491" t="s">
        <v>238</v>
      </c>
      <c r="X226" s="492" t="s">
        <v>260</v>
      </c>
    </row>
    <row r="227" spans="1:42" customHeight="1" ht="13.5">
      <c r="A227" s="591"/>
      <c r="B227" s="591"/>
      <c r="C227" s="591"/>
      <c r="D227" s="591"/>
      <c r="E227" s="591"/>
      <c r="F227" s="970"/>
      <c r="G227" s="971"/>
      <c r="H227" s="971"/>
      <c r="I227" s="971"/>
      <c r="J227" s="971"/>
      <c r="K227" s="523" t="str">
        <f>$K$218</f>
        <v>0</v>
      </c>
      <c r="L227" s="485" t="str">
        <f>$L$206</f>
        <v>0</v>
      </c>
      <c r="M227" s="452" t="s">
        <v>262</v>
      </c>
      <c r="N227" s="452">
        <v>200</v>
      </c>
      <c r="O227" s="490"/>
      <c r="P227" s="455" t="s">
        <v>31</v>
      </c>
      <c r="Q227" s="607"/>
      <c r="R227" s="460" t="s">
        <v>31</v>
      </c>
      <c r="S227" s="460">
        <v>0.06</v>
      </c>
      <c r="T227" s="675" t="s">
        <v>208</v>
      </c>
      <c r="U227" s="992"/>
      <c r="V227" s="737" t="str">
        <f>IF(TODAY()&gt;$T$3,"VENCIDO",IF((S227/1000)&gt;=(ABS(O227))+Q227,"CONFORME","NÃO CONFORME"))</f>
        <v>0</v>
      </c>
      <c r="W227" s="491" t="s">
        <v>238</v>
      </c>
      <c r="X227" s="492" t="s">
        <v>260</v>
      </c>
    </row>
    <row r="228" spans="1:42" customHeight="1" ht="13.5">
      <c r="A228" s="591"/>
      <c r="B228" s="591"/>
      <c r="C228" s="591"/>
      <c r="D228" s="591"/>
      <c r="E228" s="591"/>
      <c r="F228" s="970"/>
      <c r="G228" s="971"/>
      <c r="H228" s="971"/>
      <c r="I228" s="971"/>
      <c r="J228" s="971"/>
      <c r="K228" s="523" t="str">
        <f>$K$218</f>
        <v>0</v>
      </c>
      <c r="L228" s="485" t="str">
        <f>$L$206</f>
        <v>0</v>
      </c>
      <c r="M228" s="452" t="s">
        <v>261</v>
      </c>
      <c r="N228" s="452">
        <v>200</v>
      </c>
      <c r="O228" s="490">
        <v>-1.1E-5</v>
      </c>
      <c r="P228" s="455" t="s">
        <v>31</v>
      </c>
      <c r="Q228" s="607">
        <v>2.0E-5</v>
      </c>
      <c r="R228" s="460" t="s">
        <v>31</v>
      </c>
      <c r="S228" s="460">
        <v>0.06</v>
      </c>
      <c r="T228" s="675" t="s">
        <v>208</v>
      </c>
      <c r="U228" s="992"/>
      <c r="V228" s="737" t="str">
        <f>IF(TODAY()&gt;$T$3,"VENCIDO",IF((S228/1000)&gt;=(ABS(O228))+Q228,"CONFORME","NÃO CONFORME"))</f>
        <v>0</v>
      </c>
      <c r="W228" s="491" t="s">
        <v>238</v>
      </c>
      <c r="X228" s="492" t="s">
        <v>260</v>
      </c>
    </row>
    <row r="229" spans="1:42" customHeight="1" ht="13.5">
      <c r="A229" s="591"/>
      <c r="B229" s="591"/>
      <c r="C229" s="591"/>
      <c r="D229" s="591"/>
      <c r="E229" s="591"/>
      <c r="F229" s="970"/>
      <c r="G229" s="971"/>
      <c r="H229" s="971"/>
      <c r="I229" s="971"/>
      <c r="J229" s="971"/>
      <c r="K229" s="523" t="str">
        <f>$K$218</f>
        <v>0</v>
      </c>
      <c r="L229" s="485" t="str">
        <f>$L$206</f>
        <v>0</v>
      </c>
      <c r="M229" s="452" t="s">
        <v>240</v>
      </c>
      <c r="N229" s="452">
        <v>500</v>
      </c>
      <c r="O229" s="490">
        <v>-2.6E-5</v>
      </c>
      <c r="P229" s="455" t="s">
        <v>31</v>
      </c>
      <c r="Q229" s="607">
        <v>2.5E-5</v>
      </c>
      <c r="R229" s="460" t="s">
        <v>31</v>
      </c>
      <c r="S229" s="460">
        <v>0.08</v>
      </c>
      <c r="T229" s="675" t="s">
        <v>208</v>
      </c>
      <c r="U229" s="992"/>
      <c r="V229" s="738" t="str">
        <f>IF(TODAY()&gt;$T$3,"VENCIDO",IF((S229/1000)&gt;=(ABS(O229))+Q229,"CONFORME","NÃO CONFORME"))</f>
        <v>0</v>
      </c>
      <c r="W229" s="491" t="s">
        <v>238</v>
      </c>
      <c r="X229" s="492" t="s">
        <v>260</v>
      </c>
    </row>
    <row r="230" spans="1:42" customHeight="1" ht="13.5">
      <c r="A230" s="591"/>
      <c r="B230" s="591"/>
      <c r="C230" s="591"/>
      <c r="D230" s="591"/>
      <c r="E230" s="591"/>
      <c r="F230" s="967" t="s">
        <v>302</v>
      </c>
      <c r="G230" s="968"/>
      <c r="H230" s="968"/>
      <c r="I230" s="968"/>
      <c r="J230" s="968"/>
      <c r="K230" s="473" t="s">
        <v>303</v>
      </c>
      <c r="L230" s="445" t="s">
        <v>127</v>
      </c>
      <c r="M230" s="446">
        <v>1</v>
      </c>
      <c r="N230" s="475">
        <v>1</v>
      </c>
      <c r="O230" s="448">
        <v>-1.0E-5</v>
      </c>
      <c r="P230" s="446" t="s">
        <v>31</v>
      </c>
      <c r="Q230" s="449">
        <v>1.0E-5</v>
      </c>
      <c r="R230" s="450" t="s">
        <v>31</v>
      </c>
      <c r="S230" s="446">
        <v>0.3</v>
      </c>
      <c r="T230" s="451" t="s">
        <v>208</v>
      </c>
      <c r="U230" s="993">
        <v>44652</v>
      </c>
      <c r="V230" s="739" t="str">
        <f>IF(TODAY()&gt;$T$3,"VENCIDO",IF((S230/1000)&gt;=(ABS(O230))+Q230,"CONFORME","NÃO CONFORME"))</f>
        <v>0</v>
      </c>
      <c r="W230" s="476" t="s">
        <v>238</v>
      </c>
      <c r="X230" s="477" t="s">
        <v>239</v>
      </c>
    </row>
    <row r="231" spans="1:42" customHeight="1" ht="13.5">
      <c r="A231" s="591"/>
      <c r="B231" s="591"/>
      <c r="C231" s="591"/>
      <c r="D231" s="591"/>
      <c r="E231" s="591"/>
      <c r="F231" s="970"/>
      <c r="G231" s="971"/>
      <c r="H231" s="971"/>
      <c r="I231" s="971"/>
      <c r="J231" s="971"/>
      <c r="K231" s="454" t="str">
        <f>$K$230</f>
        <v>0</v>
      </c>
      <c r="L231" s="455" t="str">
        <f>$L$230</f>
        <v>0</v>
      </c>
      <c r="M231" s="455">
        <v>2</v>
      </c>
      <c r="N231" s="489">
        <v>2</v>
      </c>
      <c r="O231" s="490">
        <v>-3.0E-5</v>
      </c>
      <c r="P231" s="455" t="s">
        <v>31</v>
      </c>
      <c r="Q231" s="459">
        <v>2.0E-5</v>
      </c>
      <c r="R231" s="460" t="s">
        <v>31</v>
      </c>
      <c r="S231" s="455">
        <v>0.4</v>
      </c>
      <c r="T231" s="461" t="s">
        <v>208</v>
      </c>
      <c r="U231" s="993"/>
      <c r="V231" s="737" t="str">
        <f>IF(TODAY()&gt;$T$3,"VENCIDO",IF((S231/1000)&gt;=(ABS(O231))+Q231,"CONFORME","NÃO CONFORME"))</f>
        <v>0</v>
      </c>
      <c r="W231" s="491" t="s">
        <v>238</v>
      </c>
      <c r="X231" s="492" t="s">
        <v>239</v>
      </c>
    </row>
    <row r="232" spans="1:42" customHeight="1" ht="13.5">
      <c r="A232" s="591"/>
      <c r="B232" s="591"/>
      <c r="C232" s="591"/>
      <c r="D232" s="591"/>
      <c r="E232" s="591"/>
      <c r="F232" s="970"/>
      <c r="G232" s="971"/>
      <c r="H232" s="971"/>
      <c r="I232" s="971"/>
      <c r="J232" s="971"/>
      <c r="K232" s="454" t="str">
        <f>$K$230</f>
        <v>0</v>
      </c>
      <c r="L232" s="455" t="str">
        <f>$L$230</f>
        <v>0</v>
      </c>
      <c r="M232" s="455" t="s">
        <v>250</v>
      </c>
      <c r="N232" s="489">
        <v>2</v>
      </c>
      <c r="O232" s="490">
        <v>-3.0E-5</v>
      </c>
      <c r="P232" s="455" t="s">
        <v>31</v>
      </c>
      <c r="Q232" s="459">
        <v>2.0E-5</v>
      </c>
      <c r="R232" s="460" t="s">
        <v>31</v>
      </c>
      <c r="S232" s="455">
        <v>0.4</v>
      </c>
      <c r="T232" s="461" t="s">
        <v>208</v>
      </c>
      <c r="U232" s="993"/>
      <c r="V232" s="737" t="str">
        <f>IF(TODAY()&gt;$T$3,"VENCIDO",IF((S232/1000)&gt;=(ABS(O232))+Q232,"CONFORME","NÃO CONFORME"))</f>
        <v>0</v>
      </c>
      <c r="W232" s="491" t="s">
        <v>238</v>
      </c>
      <c r="X232" s="492" t="s">
        <v>239</v>
      </c>
    </row>
    <row r="233" spans="1:42" customHeight="1" ht="13.5">
      <c r="A233" s="591"/>
      <c r="B233" s="591"/>
      <c r="C233" s="591"/>
      <c r="D233" s="591"/>
      <c r="E233" s="591"/>
      <c r="F233" s="970"/>
      <c r="G233" s="971"/>
      <c r="H233" s="971"/>
      <c r="I233" s="971"/>
      <c r="J233" s="971"/>
      <c r="K233" s="454" t="str">
        <f>$K$230</f>
        <v>0</v>
      </c>
      <c r="L233" s="455" t="str">
        <f>$L$230</f>
        <v>0</v>
      </c>
      <c r="M233" s="455">
        <v>5</v>
      </c>
      <c r="N233" s="489">
        <v>5</v>
      </c>
      <c r="O233" s="490">
        <v>-1.0E-5</v>
      </c>
      <c r="P233" s="455" t="s">
        <v>31</v>
      </c>
      <c r="Q233" s="459">
        <v>2.0E-5</v>
      </c>
      <c r="R233" s="460" t="s">
        <v>31</v>
      </c>
      <c r="S233" s="455">
        <v>0.5</v>
      </c>
      <c r="T233" s="461" t="s">
        <v>208</v>
      </c>
      <c r="U233" s="993"/>
      <c r="V233" s="737" t="str">
        <f>IF(TODAY()&gt;$T$3,"VENCIDO",IF((S233/1000)&gt;=(ABS(O233))+Q233,"CONFORME","NÃO CONFORME"))</f>
        <v>0</v>
      </c>
      <c r="W233" s="491" t="s">
        <v>238</v>
      </c>
      <c r="X233" s="492" t="s">
        <v>239</v>
      </c>
    </row>
    <row r="234" spans="1:42" customHeight="1" ht="13.5">
      <c r="A234" s="591"/>
      <c r="B234" s="591"/>
      <c r="C234" s="591"/>
      <c r="D234" s="591"/>
      <c r="E234" s="591"/>
      <c r="F234" s="970"/>
      <c r="G234" s="971"/>
      <c r="H234" s="971"/>
      <c r="I234" s="971"/>
      <c r="J234" s="971"/>
      <c r="K234" s="454" t="str">
        <f>$K$230</f>
        <v>0</v>
      </c>
      <c r="L234" s="455" t="str">
        <f>$L$230</f>
        <v>0</v>
      </c>
      <c r="M234" s="455">
        <v>10</v>
      </c>
      <c r="N234" s="489">
        <v>10</v>
      </c>
      <c r="O234" s="490">
        <v>-1.0E-5</v>
      </c>
      <c r="P234" s="455" t="s">
        <v>31</v>
      </c>
      <c r="Q234" s="459">
        <v>3.0E-5</v>
      </c>
      <c r="R234" s="460" t="s">
        <v>31</v>
      </c>
      <c r="S234" s="455">
        <v>0.6</v>
      </c>
      <c r="T234" s="461" t="s">
        <v>208</v>
      </c>
      <c r="U234" s="993"/>
      <c r="V234" s="737" t="str">
        <f>IF(TODAY()&gt;$T$3,"VENCIDO",IF((S234/1000)&gt;=(ABS(O234))+Q234,"CONFORME","NÃO CONFORME"))</f>
        <v>0</v>
      </c>
      <c r="W234" s="491" t="s">
        <v>238</v>
      </c>
      <c r="X234" s="492" t="s">
        <v>239</v>
      </c>
    </row>
    <row r="235" spans="1:42" customHeight="1" ht="13.5">
      <c r="A235" s="591"/>
      <c r="B235" s="591"/>
      <c r="C235" s="591"/>
      <c r="D235" s="591"/>
      <c r="E235" s="591"/>
      <c r="F235" s="970"/>
      <c r="G235" s="971"/>
      <c r="H235" s="971"/>
      <c r="I235" s="971"/>
      <c r="J235" s="971"/>
      <c r="K235" s="454" t="str">
        <f>$K$230</f>
        <v>0</v>
      </c>
      <c r="L235" s="455" t="str">
        <f>$L$230</f>
        <v>0</v>
      </c>
      <c r="M235" s="455">
        <v>20</v>
      </c>
      <c r="N235" s="489">
        <v>20</v>
      </c>
      <c r="O235" s="490">
        <v>2.0E-5</v>
      </c>
      <c r="P235" s="455" t="s">
        <v>31</v>
      </c>
      <c r="Q235" s="459">
        <v>4.0E-5</v>
      </c>
      <c r="R235" s="460" t="s">
        <v>31</v>
      </c>
      <c r="S235" s="455">
        <v>0.6</v>
      </c>
      <c r="T235" s="461" t="s">
        <v>208</v>
      </c>
      <c r="U235" s="993"/>
      <c r="V235" s="737" t="str">
        <f>IF(TODAY()&gt;$T$3,"VENCIDO",IF((S235/1000)&gt;=(ABS(O235))+Q235,"CONFORME","NÃO CONFORME"))</f>
        <v>0</v>
      </c>
      <c r="W235" s="491" t="s">
        <v>238</v>
      </c>
      <c r="X235" s="492" t="s">
        <v>239</v>
      </c>
    </row>
    <row r="236" spans="1:42" customHeight="1" ht="13.5">
      <c r="A236" s="591"/>
      <c r="B236" s="591"/>
      <c r="C236" s="591"/>
      <c r="D236" s="591"/>
      <c r="E236" s="591"/>
      <c r="F236" s="970"/>
      <c r="G236" s="971"/>
      <c r="H236" s="971"/>
      <c r="I236" s="971"/>
      <c r="J236" s="971"/>
      <c r="K236" s="454" t="str">
        <f>$K$230</f>
        <v>0</v>
      </c>
      <c r="L236" s="455" t="str">
        <f>$L$230</f>
        <v>0</v>
      </c>
      <c r="M236" s="455" t="s">
        <v>304</v>
      </c>
      <c r="N236" s="489">
        <v>20</v>
      </c>
      <c r="O236" s="490">
        <v>6.999999999999999E-5</v>
      </c>
      <c r="P236" s="455" t="s">
        <v>31</v>
      </c>
      <c r="Q236" s="459">
        <v>4.0E-5</v>
      </c>
      <c r="R236" s="460" t="s">
        <v>31</v>
      </c>
      <c r="S236" s="455">
        <v>0.8</v>
      </c>
      <c r="T236" s="461" t="s">
        <v>208</v>
      </c>
      <c r="U236" s="993"/>
      <c r="V236" s="737" t="str">
        <f>IF(TODAY()&gt;$T$3,"VENCIDO",IF((S236/1000)&gt;=(ABS(O236))+Q236,"CONFORME","NÃO CONFORME"))</f>
        <v>0</v>
      </c>
      <c r="W236" s="491" t="s">
        <v>238</v>
      </c>
      <c r="X236" s="492" t="s">
        <v>239</v>
      </c>
    </row>
    <row r="237" spans="1:42" customHeight="1" ht="13.5">
      <c r="A237" s="591"/>
      <c r="B237" s="591"/>
      <c r="C237" s="591"/>
      <c r="D237" s="591"/>
      <c r="E237" s="591"/>
      <c r="F237" s="970"/>
      <c r="G237" s="971"/>
      <c r="H237" s="971"/>
      <c r="I237" s="971"/>
      <c r="J237" s="971"/>
      <c r="K237" s="454" t="str">
        <f>$K$230</f>
        <v>0</v>
      </c>
      <c r="L237" s="455" t="str">
        <f>$L$230</f>
        <v>0</v>
      </c>
      <c r="M237" s="455">
        <v>50</v>
      </c>
      <c r="N237" s="489">
        <v>50</v>
      </c>
      <c r="O237" s="490">
        <v>0.00013</v>
      </c>
      <c r="P237" s="455" t="s">
        <v>31</v>
      </c>
      <c r="Q237" s="459">
        <v>6.999999999999999E-5</v>
      </c>
      <c r="R237" s="460" t="s">
        <v>31</v>
      </c>
      <c r="S237" s="455">
        <v>1</v>
      </c>
      <c r="T237" s="461" t="s">
        <v>208</v>
      </c>
      <c r="U237" s="993"/>
      <c r="V237" s="737" t="str">
        <f>IF(TODAY()&gt;$T$3,"VENCIDO",IF((S237/1000)&gt;=(ABS(O237))+Q237,"CONFORME","NÃO CONFORME"))</f>
        <v>0</v>
      </c>
      <c r="W237" s="491" t="s">
        <v>238</v>
      </c>
      <c r="X237" s="492" t="s">
        <v>239</v>
      </c>
      <c r="Y237" s="967"/>
      <c r="Z237" s="968"/>
      <c r="AA237" s="968"/>
      <c r="AB237" s="968"/>
      <c r="AC237" s="968"/>
      <c r="AD237" s="444"/>
      <c r="AE237" s="679"/>
      <c r="AF237" s="446"/>
      <c r="AG237" s="446"/>
      <c r="AH237" s="448"/>
      <c r="AI237" s="446" t="s">
        <v>31</v>
      </c>
      <c r="AJ237" s="449"/>
      <c r="AK237" s="446" t="s">
        <v>31</v>
      </c>
      <c r="AL237" s="446"/>
      <c r="AM237" s="451" t="s">
        <v>208</v>
      </c>
      <c r="AN237" s="976"/>
      <c r="AO237" s="680" t="s">
        <v>305</v>
      </c>
      <c r="AP237" s="476"/>
    </row>
    <row r="238" spans="1:42" customHeight="1" ht="13.5">
      <c r="A238" s="591"/>
      <c r="B238" s="591"/>
      <c r="C238" s="591"/>
      <c r="D238" s="591"/>
      <c r="E238" s="591"/>
      <c r="F238" s="970"/>
      <c r="G238" s="971"/>
      <c r="H238" s="971"/>
      <c r="I238" s="971"/>
      <c r="J238" s="971"/>
      <c r="K238" s="454" t="str">
        <f>$K$230</f>
        <v>0</v>
      </c>
      <c r="L238" s="455" t="str">
        <f>$L$230</f>
        <v>0</v>
      </c>
      <c r="M238" s="455">
        <v>100</v>
      </c>
      <c r="N238" s="489">
        <v>100</v>
      </c>
      <c r="O238" s="490">
        <v>-5.0E-5</v>
      </c>
      <c r="P238" s="455" t="s">
        <v>31</v>
      </c>
      <c r="Q238" s="459">
        <v>0.00013</v>
      </c>
      <c r="R238" s="460" t="s">
        <v>31</v>
      </c>
      <c r="S238" s="455">
        <v>1.5</v>
      </c>
      <c r="T238" s="461" t="s">
        <v>208</v>
      </c>
      <c r="U238" s="993"/>
      <c r="V238" s="737" t="str">
        <f>IF(TODAY()&gt;$T$3,"VENCIDO",IF((S238/1000)&gt;=(ABS(O238))+Q238,"CONFORME","NÃO CONFORME"))</f>
        <v>0</v>
      </c>
      <c r="W238" s="491" t="s">
        <v>238</v>
      </c>
      <c r="X238" s="492" t="s">
        <v>239</v>
      </c>
      <c r="Y238" s="970"/>
      <c r="Z238" s="971"/>
      <c r="AA238" s="971"/>
      <c r="AB238" s="971"/>
      <c r="AC238" s="971"/>
      <c r="AD238" s="454"/>
      <c r="AE238" s="681"/>
      <c r="AF238" s="455"/>
      <c r="AG238" s="455"/>
      <c r="AH238" s="490"/>
      <c r="AI238" s="455" t="s">
        <v>31</v>
      </c>
      <c r="AJ238" s="459"/>
      <c r="AK238" s="455" t="s">
        <v>31</v>
      </c>
      <c r="AL238" s="455"/>
      <c r="AM238" s="461" t="s">
        <v>208</v>
      </c>
      <c r="AN238" s="977"/>
      <c r="AO238" s="682" t="s">
        <v>305</v>
      </c>
      <c r="AP238" s="491"/>
    </row>
    <row r="239" spans="1:42" customHeight="1" ht="13.5">
      <c r="A239" s="591"/>
      <c r="B239" s="591"/>
      <c r="C239" s="591"/>
      <c r="D239" s="591"/>
      <c r="E239" s="591"/>
      <c r="F239" s="970"/>
      <c r="G239" s="971"/>
      <c r="H239" s="971"/>
      <c r="I239" s="971"/>
      <c r="J239" s="971"/>
      <c r="K239" s="454" t="str">
        <f>$K$230</f>
        <v>0</v>
      </c>
      <c r="L239" s="455" t="str">
        <f>$L$230</f>
        <v>0</v>
      </c>
      <c r="M239" s="455">
        <v>200</v>
      </c>
      <c r="N239" s="489">
        <v>200</v>
      </c>
      <c r="O239" s="490">
        <v>5.0E-5</v>
      </c>
      <c r="P239" s="455" t="s">
        <v>31</v>
      </c>
      <c r="Q239" s="459">
        <v>0.00026</v>
      </c>
      <c r="R239" s="460" t="s">
        <v>31</v>
      </c>
      <c r="S239" s="455">
        <v>1.5</v>
      </c>
      <c r="T239" s="461" t="s">
        <v>208</v>
      </c>
      <c r="U239" s="993"/>
      <c r="V239" s="737" t="str">
        <f>IF(TODAY()&gt;$T$3,"VENCIDO",IF((S239/1000)&gt;=(ABS(O239))+Q239,"CONFORME","NÃO CONFORME"))</f>
        <v>0</v>
      </c>
      <c r="W239" s="491" t="s">
        <v>238</v>
      </c>
      <c r="X239" s="492" t="s">
        <v>239</v>
      </c>
      <c r="Y239" s="970"/>
      <c r="Z239" s="971"/>
      <c r="AA239" s="971"/>
      <c r="AB239" s="971"/>
      <c r="AC239" s="971"/>
      <c r="AD239" s="454"/>
      <c r="AE239" s="681"/>
      <c r="AF239" s="455"/>
      <c r="AG239" s="455"/>
      <c r="AH239" s="490"/>
      <c r="AI239" s="455" t="s">
        <v>31</v>
      </c>
      <c r="AJ239" s="459"/>
      <c r="AK239" s="455" t="s">
        <v>31</v>
      </c>
      <c r="AL239" s="455"/>
      <c r="AM239" s="461" t="s">
        <v>208</v>
      </c>
      <c r="AN239" s="977"/>
      <c r="AO239" s="682" t="s">
        <v>305</v>
      </c>
      <c r="AP239" s="491"/>
    </row>
    <row r="240" spans="1:42" customHeight="1" ht="13.5">
      <c r="A240" s="591"/>
      <c r="B240" s="591"/>
      <c r="C240" s="591"/>
      <c r="D240" s="591"/>
      <c r="E240" s="591"/>
      <c r="F240" s="970"/>
      <c r="G240" s="971"/>
      <c r="H240" s="971"/>
      <c r="I240" s="971"/>
      <c r="J240" s="971"/>
      <c r="K240" s="454" t="str">
        <f>$K$230</f>
        <v>0</v>
      </c>
      <c r="L240" s="455" t="str">
        <f>$L$230</f>
        <v>0</v>
      </c>
      <c r="M240" s="455" t="s">
        <v>306</v>
      </c>
      <c r="N240" s="489">
        <v>200</v>
      </c>
      <c r="O240" s="490">
        <v>-5.0E-5</v>
      </c>
      <c r="P240" s="455" t="s">
        <v>31</v>
      </c>
      <c r="Q240" s="459">
        <v>0.00026</v>
      </c>
      <c r="R240" s="460" t="s">
        <v>31</v>
      </c>
      <c r="S240" s="455">
        <v>3</v>
      </c>
      <c r="T240" s="461" t="s">
        <v>208</v>
      </c>
      <c r="U240" s="993"/>
      <c r="V240" s="737" t="str">
        <f>IF(TODAY()&gt;$T$3,"VENCIDO",IF((S240/1000)&gt;=(ABS(O240))+Q240,"CONFORME","NÃO CONFORME"))</f>
        <v>0</v>
      </c>
      <c r="W240" s="491" t="s">
        <v>238</v>
      </c>
      <c r="X240" s="492" t="s">
        <v>239</v>
      </c>
      <c r="Y240" s="970"/>
      <c r="Z240" s="971"/>
      <c r="AA240" s="971"/>
      <c r="AB240" s="971"/>
      <c r="AC240" s="971"/>
      <c r="AD240" s="454"/>
      <c r="AE240" s="681"/>
      <c r="AF240" s="455"/>
      <c r="AG240" s="455"/>
      <c r="AH240" s="490"/>
      <c r="AI240" s="455" t="s">
        <v>31</v>
      </c>
      <c r="AJ240" s="459"/>
      <c r="AK240" s="455" t="s">
        <v>31</v>
      </c>
      <c r="AL240" s="455"/>
      <c r="AM240" s="461" t="s">
        <v>208</v>
      </c>
      <c r="AN240" s="977"/>
      <c r="AO240" s="682" t="s">
        <v>305</v>
      </c>
      <c r="AP240" s="491"/>
    </row>
    <row r="241" spans="1:42" customHeight="1" ht="13.5">
      <c r="A241" s="591"/>
      <c r="B241" s="591"/>
      <c r="C241" s="591"/>
      <c r="D241" s="591"/>
      <c r="E241" s="591"/>
      <c r="F241" s="970"/>
      <c r="G241" s="971"/>
      <c r="H241" s="971"/>
      <c r="I241" s="971"/>
      <c r="J241" s="971"/>
      <c r="K241" s="454" t="str">
        <f>$K$230</f>
        <v>0</v>
      </c>
      <c r="L241" s="455" t="str">
        <f>$L$230</f>
        <v>0</v>
      </c>
      <c r="M241" s="455">
        <v>500</v>
      </c>
      <c r="N241" s="489">
        <v>500</v>
      </c>
      <c r="O241" s="683">
        <v>0.002</v>
      </c>
      <c r="P241" s="455" t="s">
        <v>31</v>
      </c>
      <c r="Q241" s="459">
        <v>0.001</v>
      </c>
      <c r="R241" s="460" t="s">
        <v>31</v>
      </c>
      <c r="S241" s="455">
        <v>4</v>
      </c>
      <c r="T241" s="461" t="s">
        <v>208</v>
      </c>
      <c r="U241" s="993"/>
      <c r="V241" s="737" t="str">
        <f>IF(TODAY()&gt;$T$3,"VENCIDO",IF((S241/1000)&gt;=(ABS(O241))+Q241,"CONFORME","NÃO CONFORME"))</f>
        <v>0</v>
      </c>
      <c r="W241" s="491" t="s">
        <v>253</v>
      </c>
      <c r="X241" s="492" t="s">
        <v>239</v>
      </c>
      <c r="Y241" s="970"/>
      <c r="Z241" s="971"/>
      <c r="AA241" s="971"/>
      <c r="AB241" s="971"/>
      <c r="AC241" s="971"/>
      <c r="AD241" s="454"/>
      <c r="AE241" s="681"/>
      <c r="AF241" s="455"/>
      <c r="AG241" s="455"/>
      <c r="AH241" s="490"/>
      <c r="AI241" s="455" t="s">
        <v>31</v>
      </c>
      <c r="AJ241" s="459"/>
      <c r="AK241" s="455" t="s">
        <v>31</v>
      </c>
      <c r="AL241" s="455"/>
      <c r="AM241" s="461" t="s">
        <v>208</v>
      </c>
      <c r="AN241" s="977"/>
      <c r="AO241" s="682" t="s">
        <v>305</v>
      </c>
      <c r="AP241" s="491"/>
    </row>
    <row r="242" spans="1:42" customHeight="1" ht="13.5">
      <c r="A242" s="591"/>
      <c r="B242" s="591"/>
      <c r="C242" s="591"/>
      <c r="D242" s="591"/>
      <c r="E242" s="591"/>
      <c r="F242" s="970"/>
      <c r="G242" s="971"/>
      <c r="H242" s="971"/>
      <c r="I242" s="971"/>
      <c r="J242" s="971"/>
      <c r="K242" s="454" t="str">
        <f>$K$230</f>
        <v>0</v>
      </c>
      <c r="L242" s="455" t="str">
        <f>$L$230</f>
        <v>0</v>
      </c>
      <c r="M242" s="455">
        <v>1</v>
      </c>
      <c r="N242" s="489">
        <v>1000</v>
      </c>
      <c r="O242" s="490">
        <v>0.002</v>
      </c>
      <c r="P242" s="455" t="s">
        <v>31</v>
      </c>
      <c r="Q242" s="459">
        <v>0.002</v>
      </c>
      <c r="R242" s="460" t="s">
        <v>31</v>
      </c>
      <c r="S242" s="455">
        <v>5</v>
      </c>
      <c r="T242" s="461" t="s">
        <v>208</v>
      </c>
      <c r="U242" s="993"/>
      <c r="V242" s="737" t="str">
        <f>IF(TODAY()&gt;$T$3,"VENCIDO",IF((S242/1000)&gt;=(ABS(O242))+Q242,"CONFORME","NÃO CONFORME"))</f>
        <v>0</v>
      </c>
      <c r="W242" s="491" t="s">
        <v>253</v>
      </c>
      <c r="X242" s="492" t="s">
        <v>239</v>
      </c>
      <c r="Y242" s="970"/>
      <c r="Z242" s="971"/>
      <c r="AA242" s="971"/>
      <c r="AB242" s="971"/>
      <c r="AC242" s="971"/>
      <c r="AD242" s="454"/>
      <c r="AE242" s="681"/>
      <c r="AF242" s="455"/>
      <c r="AG242" s="455"/>
      <c r="AH242" s="490"/>
      <c r="AI242" s="455" t="s">
        <v>31</v>
      </c>
      <c r="AJ242" s="459"/>
      <c r="AK242" s="455" t="s">
        <v>31</v>
      </c>
      <c r="AL242" s="455"/>
      <c r="AM242" s="461" t="s">
        <v>208</v>
      </c>
      <c r="AN242" s="977"/>
      <c r="AO242" s="682" t="s">
        <v>305</v>
      </c>
      <c r="AP242" s="491"/>
    </row>
    <row r="243" spans="1:42" customHeight="1" ht="13.5">
      <c r="A243" s="591"/>
      <c r="B243" s="591"/>
      <c r="C243" s="591"/>
      <c r="D243" s="591"/>
      <c r="E243" s="591"/>
      <c r="F243" s="970"/>
      <c r="G243" s="971"/>
      <c r="H243" s="971"/>
      <c r="I243" s="971"/>
      <c r="J243" s="971"/>
      <c r="K243" s="454" t="str">
        <f>$K$230</f>
        <v>0</v>
      </c>
      <c r="L243" s="455" t="str">
        <f>$L$230</f>
        <v>0</v>
      </c>
      <c r="M243" s="455">
        <v>2</v>
      </c>
      <c r="N243" s="489">
        <v>2000</v>
      </c>
      <c r="O243" s="490">
        <v>-0.002</v>
      </c>
      <c r="P243" s="455" t="s">
        <v>31</v>
      </c>
      <c r="Q243" s="459">
        <v>0.004</v>
      </c>
      <c r="R243" s="460" t="s">
        <v>31</v>
      </c>
      <c r="S243" s="606">
        <v>5</v>
      </c>
      <c r="T243" s="461" t="s">
        <v>208</v>
      </c>
      <c r="U243" s="993"/>
      <c r="V243" s="737" t="str">
        <f>IF(TODAY()&gt;$T$3,"VENCIDO",IF((S243/1000)&gt;=(ABS(O243))+Q243,"CONFORME","NÃO CONFORME"))</f>
        <v>0</v>
      </c>
      <c r="W243" s="491" t="s">
        <v>253</v>
      </c>
      <c r="X243" s="492" t="s">
        <v>239</v>
      </c>
      <c r="Y243" s="970"/>
      <c r="Z243" s="971"/>
      <c r="AA243" s="971"/>
      <c r="AB243" s="971"/>
      <c r="AC243" s="971"/>
      <c r="AD243" s="454"/>
      <c r="AE243" s="681"/>
      <c r="AF243" s="455"/>
      <c r="AG243" s="455"/>
      <c r="AH243" s="490"/>
      <c r="AI243" s="455" t="s">
        <v>31</v>
      </c>
      <c r="AJ243" s="459"/>
      <c r="AK243" s="455" t="s">
        <v>31</v>
      </c>
      <c r="AL243" s="455"/>
      <c r="AM243" s="461" t="s">
        <v>208</v>
      </c>
      <c r="AN243" s="977"/>
      <c r="AO243" s="682" t="s">
        <v>305</v>
      </c>
      <c r="AP243" s="491"/>
    </row>
    <row r="244" spans="1:42" customHeight="1" ht="13.5">
      <c r="A244" s="591"/>
      <c r="B244" s="591"/>
      <c r="C244" s="591"/>
      <c r="D244" s="591"/>
      <c r="E244" s="591"/>
      <c r="F244" s="973"/>
      <c r="G244" s="974"/>
      <c r="H244" s="974"/>
      <c r="I244" s="974"/>
      <c r="J244" s="974"/>
      <c r="K244" s="454" t="str">
        <f>$K$230</f>
        <v>0</v>
      </c>
      <c r="L244" s="663" t="str">
        <f>$L$230</f>
        <v>0</v>
      </c>
      <c r="M244" s="465" t="s">
        <v>307</v>
      </c>
      <c r="N244" s="497">
        <v>2000</v>
      </c>
      <c r="O244" s="498">
        <v>0.002</v>
      </c>
      <c r="P244" s="465" t="s">
        <v>31</v>
      </c>
      <c r="Q244" s="468">
        <v>0.004</v>
      </c>
      <c r="R244" s="469" t="s">
        <v>31</v>
      </c>
      <c r="S244" s="465">
        <v>10</v>
      </c>
      <c r="T244" s="470" t="s">
        <v>208</v>
      </c>
      <c r="U244" s="993"/>
      <c r="V244" s="738" t="str">
        <f>IF(TODAY()&gt;$T$3,"VENCIDO",IF((S244/1000)&gt;=(ABS(O244))+Q244,"CONFORME","NÃO CONFORME"))</f>
        <v>0</v>
      </c>
      <c r="W244" s="499" t="s">
        <v>253</v>
      </c>
      <c r="X244" s="500" t="s">
        <v>239</v>
      </c>
      <c r="Y244" s="970"/>
      <c r="Z244" s="971"/>
      <c r="AA244" s="971"/>
      <c r="AB244" s="971"/>
      <c r="AC244" s="971"/>
      <c r="AD244" s="454"/>
      <c r="AE244" s="681"/>
      <c r="AF244" s="455"/>
      <c r="AG244" s="455"/>
      <c r="AH244" s="490"/>
      <c r="AI244" s="455" t="s">
        <v>31</v>
      </c>
      <c r="AJ244" s="459"/>
      <c r="AK244" s="455" t="s">
        <v>31</v>
      </c>
      <c r="AL244" s="455"/>
      <c r="AM244" s="461" t="s">
        <v>208</v>
      </c>
      <c r="AN244" s="977"/>
      <c r="AO244" s="682" t="s">
        <v>305</v>
      </c>
      <c r="AP244" s="491"/>
    </row>
    <row r="245" spans="1:42" customHeight="1" ht="13.5">
      <c r="A245" s="591"/>
      <c r="B245" s="591"/>
      <c r="C245" s="591"/>
      <c r="D245" s="591"/>
      <c r="E245" s="591"/>
      <c r="F245" s="967" t="s">
        <v>308</v>
      </c>
      <c r="G245" s="984"/>
      <c r="H245" s="984"/>
      <c r="I245" s="984"/>
      <c r="J245" s="984"/>
      <c r="K245" s="444" t="s">
        <v>309</v>
      </c>
      <c r="L245" s="445" t="s">
        <v>127</v>
      </c>
      <c r="M245" s="446">
        <v>1</v>
      </c>
      <c r="N245" s="475">
        <v>1</v>
      </c>
      <c r="O245" s="448">
        <v>-4.0E-5</v>
      </c>
      <c r="P245" s="446" t="s">
        <v>31</v>
      </c>
      <c r="Q245" s="449">
        <v>1.0E-5</v>
      </c>
      <c r="R245" s="450" t="s">
        <v>31</v>
      </c>
      <c r="S245" s="446">
        <v>0.3</v>
      </c>
      <c r="T245" s="451" t="s">
        <v>208</v>
      </c>
      <c r="U245" s="994">
        <v>44652</v>
      </c>
      <c r="V245" s="739" t="str">
        <f>IF(TODAY()&gt;$T$3,"VENCIDO",IF((S245/1000)&gt;=(ABS(O245))+Q245,"CONFORME","NÃO CONFORME"))</f>
        <v>0</v>
      </c>
      <c r="W245" s="476" t="s">
        <v>238</v>
      </c>
      <c r="X245" s="477" t="s">
        <v>239</v>
      </c>
      <c r="Y245" s="970"/>
      <c r="Z245" s="971"/>
      <c r="AA245" s="971"/>
      <c r="AB245" s="971"/>
      <c r="AC245" s="971"/>
      <c r="AD245" s="454"/>
      <c r="AE245" s="681"/>
      <c r="AF245" s="455"/>
      <c r="AG245" s="455"/>
      <c r="AH245" s="490"/>
      <c r="AI245" s="455" t="s">
        <v>31</v>
      </c>
      <c r="AJ245" s="459"/>
      <c r="AK245" s="455" t="s">
        <v>31</v>
      </c>
      <c r="AL245" s="455"/>
      <c r="AM245" s="461" t="s">
        <v>208</v>
      </c>
      <c r="AN245" s="977"/>
      <c r="AO245" s="682" t="s">
        <v>305</v>
      </c>
      <c r="AP245" s="491"/>
    </row>
    <row r="246" spans="1:42" customHeight="1" ht="13.5">
      <c r="A246" s="591"/>
      <c r="B246" s="591"/>
      <c r="C246" s="591"/>
      <c r="D246" s="591"/>
      <c r="E246" s="591"/>
      <c r="F246" s="983"/>
      <c r="G246" s="986"/>
      <c r="H246" s="986"/>
      <c r="I246" s="986"/>
      <c r="J246" s="986"/>
      <c r="K246" s="454" t="str">
        <f>$K$245</f>
        <v>0</v>
      </c>
      <c r="L246" s="455" t="str">
        <f>$L$245</f>
        <v>0</v>
      </c>
      <c r="M246" s="455">
        <v>2</v>
      </c>
      <c r="N246" s="489">
        <v>2</v>
      </c>
      <c r="O246" s="490">
        <v>-4.0E-5</v>
      </c>
      <c r="P246" s="455" t="s">
        <v>31</v>
      </c>
      <c r="Q246" s="459">
        <v>2.0E-5</v>
      </c>
      <c r="R246" s="460" t="s">
        <v>31</v>
      </c>
      <c r="S246" s="455">
        <v>0.4</v>
      </c>
      <c r="T246" s="461" t="s">
        <v>208</v>
      </c>
      <c r="U246" s="994"/>
      <c r="V246" s="737" t="str">
        <f>IF(TODAY()&gt;$T$3,"VENCIDO",IF((S246/1000)&gt;=(ABS(O246))+Q246,"CONFORME","NÃO CONFORME"))</f>
        <v>0</v>
      </c>
      <c r="W246" s="491" t="s">
        <v>238</v>
      </c>
      <c r="X246" s="492" t="s">
        <v>239</v>
      </c>
      <c r="Y246" s="970"/>
      <c r="Z246" s="971"/>
      <c r="AA246" s="971"/>
      <c r="AB246" s="971"/>
      <c r="AC246" s="971"/>
      <c r="AD246" s="454"/>
      <c r="AE246" s="681"/>
      <c r="AF246" s="455"/>
      <c r="AG246" s="455"/>
      <c r="AH246" s="490"/>
      <c r="AI246" s="455" t="s">
        <v>31</v>
      </c>
      <c r="AJ246" s="459"/>
      <c r="AK246" s="455" t="s">
        <v>31</v>
      </c>
      <c r="AL246" s="455"/>
      <c r="AM246" s="461" t="s">
        <v>208</v>
      </c>
      <c r="AN246" s="977"/>
      <c r="AO246" s="682" t="s">
        <v>305</v>
      </c>
      <c r="AP246" s="491"/>
    </row>
    <row r="247" spans="1:42" customHeight="1" ht="13.5">
      <c r="A247" s="591"/>
      <c r="B247" s="591"/>
      <c r="C247" s="591"/>
      <c r="D247" s="591"/>
      <c r="E247" s="591"/>
      <c r="F247" s="983"/>
      <c r="G247" s="986"/>
      <c r="H247" s="986"/>
      <c r="I247" s="986"/>
      <c r="J247" s="986"/>
      <c r="K247" s="454" t="str">
        <f>$K$245</f>
        <v>0</v>
      </c>
      <c r="L247" s="455" t="str">
        <f>$L$245</f>
        <v>0</v>
      </c>
      <c r="M247" s="455">
        <v>5</v>
      </c>
      <c r="N247" s="489">
        <v>5</v>
      </c>
      <c r="O247" s="490">
        <v>-6.999999999999999E-5</v>
      </c>
      <c r="P247" s="455" t="s">
        <v>31</v>
      </c>
      <c r="Q247" s="459">
        <v>2.0E-5</v>
      </c>
      <c r="R247" s="460" t="s">
        <v>31</v>
      </c>
      <c r="S247" s="455">
        <v>0.5</v>
      </c>
      <c r="T247" s="461" t="s">
        <v>208</v>
      </c>
      <c r="U247" s="994"/>
      <c r="V247" s="737" t="str">
        <f>IF(TODAY()&gt;$T$3,"VENCIDO",IF((S247/1000)&gt;=(ABS(O247))+Q247,"CONFORME","NÃO CONFORME"))</f>
        <v>0</v>
      </c>
      <c r="W247" s="491" t="s">
        <v>238</v>
      </c>
      <c r="X247" s="492" t="s">
        <v>239</v>
      </c>
      <c r="Y247" s="970"/>
      <c r="Z247" s="971"/>
      <c r="AA247" s="971"/>
      <c r="AB247" s="971"/>
      <c r="AC247" s="971"/>
      <c r="AD247" s="454"/>
      <c r="AE247" s="681"/>
      <c r="AF247" s="455"/>
      <c r="AG247" s="455"/>
      <c r="AH247" s="490"/>
      <c r="AI247" s="455" t="s">
        <v>31</v>
      </c>
      <c r="AJ247" s="459"/>
      <c r="AK247" s="455" t="s">
        <v>31</v>
      </c>
      <c r="AL247" s="455"/>
      <c r="AM247" s="461" t="s">
        <v>208</v>
      </c>
      <c r="AN247" s="977"/>
      <c r="AO247" s="682" t="s">
        <v>305</v>
      </c>
      <c r="AP247" s="491"/>
    </row>
    <row r="248" spans="1:42" customHeight="1" ht="13.5">
      <c r="A248" s="591"/>
      <c r="B248" s="591"/>
      <c r="C248" s="591"/>
      <c r="D248" s="591"/>
      <c r="E248" s="591"/>
      <c r="F248" s="983"/>
      <c r="G248" s="986"/>
      <c r="H248" s="986"/>
      <c r="I248" s="986"/>
      <c r="J248" s="986"/>
      <c r="K248" s="454" t="str">
        <f>$K$245</f>
        <v>0</v>
      </c>
      <c r="L248" s="455" t="str">
        <f>$L$245</f>
        <v>0</v>
      </c>
      <c r="M248" s="455">
        <v>10</v>
      </c>
      <c r="N248" s="489">
        <v>10</v>
      </c>
      <c r="O248" s="490">
        <v>0</v>
      </c>
      <c r="P248" s="455" t="s">
        <v>31</v>
      </c>
      <c r="Q248" s="459">
        <v>3.0E-5</v>
      </c>
      <c r="R248" s="460" t="s">
        <v>31</v>
      </c>
      <c r="S248" s="455">
        <v>0.6</v>
      </c>
      <c r="T248" s="461" t="s">
        <v>208</v>
      </c>
      <c r="U248" s="994"/>
      <c r="V248" s="737" t="str">
        <f>IF(TODAY()&gt;$T$3,"VENCIDO",IF((S248/1000)&gt;=(ABS(O248))+Q248,"CONFORME","NÃO CONFORME"))</f>
        <v>0</v>
      </c>
      <c r="W248" s="491" t="s">
        <v>238</v>
      </c>
      <c r="X248" s="492" t="s">
        <v>239</v>
      </c>
      <c r="Y248" s="970"/>
      <c r="Z248" s="971"/>
      <c r="AA248" s="971"/>
      <c r="AB248" s="971"/>
      <c r="AC248" s="971"/>
      <c r="AD248" s="454"/>
      <c r="AE248" s="681"/>
      <c r="AF248" s="455"/>
      <c r="AG248" s="455"/>
      <c r="AH248" s="490"/>
      <c r="AI248" s="455" t="s">
        <v>31</v>
      </c>
      <c r="AJ248" s="459"/>
      <c r="AK248" s="455" t="s">
        <v>31</v>
      </c>
      <c r="AL248" s="455"/>
      <c r="AM248" s="461" t="s">
        <v>208</v>
      </c>
      <c r="AN248" s="977"/>
      <c r="AO248" s="682" t="s">
        <v>305</v>
      </c>
      <c r="AP248" s="491"/>
    </row>
    <row r="249" spans="1:42" customHeight="1" ht="13.5">
      <c r="A249" s="591"/>
      <c r="B249" s="591"/>
      <c r="C249" s="591"/>
      <c r="D249" s="591"/>
      <c r="E249" s="591"/>
      <c r="F249" s="983"/>
      <c r="G249" s="986"/>
      <c r="H249" s="986"/>
      <c r="I249" s="986"/>
      <c r="J249" s="986"/>
      <c r="K249" s="454" t="str">
        <f>$K$245</f>
        <v>0</v>
      </c>
      <c r="L249" s="455" t="str">
        <f>$L$245</f>
        <v>0</v>
      </c>
      <c r="M249" s="455">
        <v>20</v>
      </c>
      <c r="N249" s="489">
        <v>20</v>
      </c>
      <c r="O249" s="490">
        <v>2.0E-5</v>
      </c>
      <c r="P249" s="455" t="s">
        <v>31</v>
      </c>
      <c r="Q249" s="459">
        <v>4.0E-5</v>
      </c>
      <c r="R249" s="460" t="s">
        <v>31</v>
      </c>
      <c r="S249" s="455">
        <v>0.8</v>
      </c>
      <c r="T249" s="461" t="s">
        <v>208</v>
      </c>
      <c r="U249" s="994"/>
      <c r="V249" s="737" t="str">
        <f>IF(TODAY()&gt;$T$3,"VENCIDO",IF((S249/1000)&gt;=(ABS(O249))+Q249,"CONFORME","NÃO CONFORME"))</f>
        <v>0</v>
      </c>
      <c r="W249" s="491" t="s">
        <v>238</v>
      </c>
      <c r="X249" s="492" t="s">
        <v>239</v>
      </c>
      <c r="Y249" s="970"/>
      <c r="Z249" s="971"/>
      <c r="AA249" s="971"/>
      <c r="AB249" s="971"/>
      <c r="AC249" s="971"/>
      <c r="AD249" s="454"/>
      <c r="AE249" s="681"/>
      <c r="AF249" s="455"/>
      <c r="AG249" s="455"/>
      <c r="AH249" s="490"/>
      <c r="AI249" s="455" t="s">
        <v>31</v>
      </c>
      <c r="AJ249" s="459"/>
      <c r="AK249" s="455" t="s">
        <v>31</v>
      </c>
      <c r="AL249" s="455"/>
      <c r="AM249" s="461" t="s">
        <v>208</v>
      </c>
      <c r="AN249" s="977"/>
      <c r="AO249" s="682" t="s">
        <v>305</v>
      </c>
      <c r="AP249" s="491"/>
    </row>
    <row r="250" spans="1:42" customHeight="1" ht="13.5">
      <c r="A250" s="591"/>
      <c r="B250" s="591"/>
      <c r="C250" s="591"/>
      <c r="D250" s="591"/>
      <c r="E250" s="591"/>
      <c r="F250" s="983"/>
      <c r="G250" s="986"/>
      <c r="H250" s="986"/>
      <c r="I250" s="986"/>
      <c r="J250" s="986"/>
      <c r="K250" s="454" t="str">
        <f>$K$245</f>
        <v>0</v>
      </c>
      <c r="L250" s="455" t="str">
        <f>$L$245</f>
        <v>0</v>
      </c>
      <c r="M250" s="455">
        <v>50</v>
      </c>
      <c r="N250" s="489">
        <v>50</v>
      </c>
      <c r="O250" s="490">
        <v>-3.0E-5</v>
      </c>
      <c r="P250" s="455" t="s">
        <v>31</v>
      </c>
      <c r="Q250" s="459">
        <v>6.999999999999999E-5</v>
      </c>
      <c r="R250" s="460" t="s">
        <v>31</v>
      </c>
      <c r="S250" s="455">
        <v>1</v>
      </c>
      <c r="T250" s="461" t="s">
        <v>208</v>
      </c>
      <c r="U250" s="994"/>
      <c r="V250" s="737" t="str">
        <f>IF(TODAY()&gt;$T$3,"VENCIDO",IF((S250/1000)&gt;=(ABS(O250))+Q250,"CONFORME","NÃO CONFORME"))</f>
        <v>0</v>
      </c>
      <c r="W250" s="491" t="s">
        <v>238</v>
      </c>
      <c r="X250" s="492" t="s">
        <v>239</v>
      </c>
      <c r="Y250" s="591"/>
      <c r="Z250" s="591"/>
      <c r="AA250" s="591"/>
      <c r="AB250" s="591"/>
      <c r="AC250" s="591"/>
      <c r="AD250" s="591"/>
      <c r="AE250" s="591"/>
      <c r="AF250" s="591"/>
      <c r="AG250" s="591"/>
      <c r="AH250" s="591"/>
      <c r="AI250" s="591"/>
      <c r="AJ250" s="591"/>
      <c r="AK250" s="591"/>
      <c r="AL250" s="684"/>
    </row>
    <row r="251" spans="1:42" customHeight="1" ht="13.5">
      <c r="A251" s="591"/>
      <c r="B251" s="591"/>
      <c r="C251" s="591"/>
      <c r="D251" s="591"/>
      <c r="E251" s="591"/>
      <c r="F251" s="983"/>
      <c r="G251" s="986"/>
      <c r="H251" s="986"/>
      <c r="I251" s="986"/>
      <c r="J251" s="986"/>
      <c r="K251" s="454" t="str">
        <f>$K$245</f>
        <v>0</v>
      </c>
      <c r="L251" s="455" t="str">
        <f>$L$245</f>
        <v>0</v>
      </c>
      <c r="M251" s="455">
        <v>100</v>
      </c>
      <c r="N251" s="489">
        <v>100</v>
      </c>
      <c r="O251" s="490">
        <v>-4.0E-5</v>
      </c>
      <c r="P251" s="455" t="s">
        <v>31</v>
      </c>
      <c r="Q251" s="459">
        <v>0.00013</v>
      </c>
      <c r="R251" s="460" t="s">
        <v>31</v>
      </c>
      <c r="S251" s="455">
        <v>1.5</v>
      </c>
      <c r="T251" s="461" t="s">
        <v>208</v>
      </c>
      <c r="U251" s="994"/>
      <c r="V251" s="737" t="str">
        <f>IF(TODAY()&gt;$T$3,"VENCIDO",IF((S251/1000)&gt;=(ABS(O251))+Q251,"CONFORME","NÃO CONFORME"))</f>
        <v>0</v>
      </c>
      <c r="W251" s="491" t="s">
        <v>238</v>
      </c>
      <c r="X251" s="492" t="s">
        <v>239</v>
      </c>
      <c r="Y251" s="591"/>
      <c r="Z251" s="591"/>
      <c r="AA251" s="591"/>
      <c r="AB251" s="591"/>
      <c r="AC251" s="591"/>
      <c r="AD251" s="591"/>
      <c r="AE251" s="591"/>
      <c r="AF251" s="591"/>
      <c r="AG251" s="591"/>
      <c r="AH251" s="591"/>
      <c r="AI251" s="591"/>
      <c r="AJ251" s="591"/>
      <c r="AK251" s="591"/>
      <c r="AL251" s="684"/>
    </row>
    <row r="252" spans="1:42" customHeight="1" ht="13.5">
      <c r="A252" s="591"/>
      <c r="B252" s="591"/>
      <c r="C252" s="591"/>
      <c r="D252" s="591"/>
      <c r="E252" s="591"/>
      <c r="F252" s="983"/>
      <c r="G252" s="986"/>
      <c r="H252" s="986"/>
      <c r="I252" s="986"/>
      <c r="J252" s="986"/>
      <c r="K252" s="454" t="str">
        <f>$K$245</f>
        <v>0</v>
      </c>
      <c r="L252" s="455" t="str">
        <f>$L$245</f>
        <v>0</v>
      </c>
      <c r="M252" s="455">
        <v>200</v>
      </c>
      <c r="N252" s="489">
        <v>200</v>
      </c>
      <c r="O252" s="490">
        <v>0.00028</v>
      </c>
      <c r="P252" s="455" t="s">
        <v>31</v>
      </c>
      <c r="Q252" s="459">
        <v>0.00026</v>
      </c>
      <c r="R252" s="460" t="s">
        <v>31</v>
      </c>
      <c r="S252" s="455">
        <v>3</v>
      </c>
      <c r="T252" s="461" t="s">
        <v>208</v>
      </c>
      <c r="U252" s="994"/>
      <c r="V252" s="738" t="str">
        <f>IF(TODAY()&gt;$T$3,"VENCIDO",IF((S252/1000)&gt;=(ABS(O252))+Q252,"CONFORME","NÃO CONFORME"))</f>
        <v>0</v>
      </c>
      <c r="W252" s="491" t="s">
        <v>238</v>
      </c>
      <c r="X252" s="492" t="s">
        <v>239</v>
      </c>
      <c r="Y252" s="591"/>
      <c r="Z252" s="591"/>
      <c r="AA252" s="591"/>
      <c r="AB252" s="591"/>
      <c r="AC252" s="591"/>
      <c r="AD252" s="591"/>
      <c r="AE252" s="591"/>
      <c r="AF252" s="591"/>
      <c r="AG252" s="591"/>
      <c r="AH252" s="591"/>
      <c r="AI252" s="591"/>
      <c r="AJ252" s="591"/>
      <c r="AK252" s="591"/>
      <c r="AL252" s="684"/>
    </row>
    <row r="253" spans="1:42" customHeight="1" ht="13">
      <c r="A253" s="591"/>
      <c r="B253" s="591"/>
      <c r="C253" s="591"/>
      <c r="D253" s="591"/>
      <c r="E253" s="591"/>
      <c r="F253" s="1009" t="s">
        <v>310</v>
      </c>
      <c r="G253" s="1010"/>
      <c r="H253" s="1010"/>
      <c r="I253" s="1010"/>
      <c r="J253" s="1011"/>
      <c r="K253" s="473" t="s">
        <v>311</v>
      </c>
      <c r="L253" s="445" t="s">
        <v>246</v>
      </c>
      <c r="M253" s="445" t="s">
        <v>312</v>
      </c>
      <c r="N253" s="475">
        <v>200</v>
      </c>
      <c r="O253" s="448">
        <v>-0.0011</v>
      </c>
      <c r="P253" s="445" t="s">
        <v>31</v>
      </c>
      <c r="Q253" s="449">
        <v>0.0004</v>
      </c>
      <c r="R253" s="474" t="s">
        <v>31</v>
      </c>
      <c r="S253" s="446">
        <v>10</v>
      </c>
      <c r="T253" s="685" t="s">
        <v>208</v>
      </c>
      <c r="U253" s="686">
        <v>44835</v>
      </c>
      <c r="V253" s="739" t="str">
        <f>IF(TODAY()&gt;$T$3,"VENCIDO",IF((S253/1000)&gt;=(ABS(O253))+Q253,"CONFORME","NÃO CONFORME"))</f>
        <v>0</v>
      </c>
      <c r="W253" s="476" t="s">
        <v>209</v>
      </c>
      <c r="X253" s="477" t="s">
        <v>210</v>
      </c>
    </row>
    <row r="254" spans="1:42" customHeight="1" ht="13">
      <c r="A254" s="591"/>
      <c r="B254" s="591"/>
      <c r="C254" s="591"/>
      <c r="D254" s="591"/>
      <c r="E254" s="591"/>
      <c r="F254" s="1012" t="s">
        <v>313</v>
      </c>
      <c r="G254" s="1013"/>
      <c r="H254" s="1013"/>
      <c r="I254" s="1013"/>
      <c r="J254" s="1014"/>
      <c r="K254" s="564" t="str">
        <f>K253</f>
        <v>0</v>
      </c>
      <c r="L254" s="456" t="s">
        <v>246</v>
      </c>
      <c r="M254" s="456" t="s">
        <v>314</v>
      </c>
      <c r="N254" s="489">
        <v>200</v>
      </c>
      <c r="O254" s="490">
        <v>-0.0009</v>
      </c>
      <c r="P254" s="456" t="s">
        <v>31</v>
      </c>
      <c r="Q254" s="459">
        <v>0.0003</v>
      </c>
      <c r="R254" s="493" t="s">
        <v>31</v>
      </c>
      <c r="S254" s="455">
        <v>10</v>
      </c>
      <c r="T254" s="462" t="s">
        <v>208</v>
      </c>
      <c r="U254" s="687">
        <v>44835</v>
      </c>
      <c r="V254" s="737" t="str">
        <f>IF(TODAY()&gt;$T$3,"VENCIDO",IF((S254/1000)&gt;=(ABS(O254))+Q254,"CONFORME","NÃO CONFORME"))</f>
        <v>0</v>
      </c>
      <c r="W254" s="491" t="s">
        <v>209</v>
      </c>
      <c r="X254" s="492" t="s">
        <v>210</v>
      </c>
    </row>
    <row r="255" spans="1:42" customHeight="1" ht="13">
      <c r="A255" s="591"/>
      <c r="B255" s="591"/>
      <c r="C255" s="591"/>
      <c r="D255" s="591"/>
      <c r="E255" s="591"/>
      <c r="F255" s="1012" t="s">
        <v>315</v>
      </c>
      <c r="G255" s="1013"/>
      <c r="H255" s="1013"/>
      <c r="I255" s="1013"/>
      <c r="J255" s="1014"/>
      <c r="K255" s="564" t="str">
        <f>K253</f>
        <v>0</v>
      </c>
      <c r="L255" s="456" t="s">
        <v>246</v>
      </c>
      <c r="M255" s="456" t="s">
        <v>316</v>
      </c>
      <c r="N255" s="489">
        <v>500</v>
      </c>
      <c r="O255" s="490">
        <v>-0.005</v>
      </c>
      <c r="P255" s="456" t="s">
        <v>31</v>
      </c>
      <c r="Q255" s="459">
        <v>0.001</v>
      </c>
      <c r="R255" s="493" t="s">
        <v>31</v>
      </c>
      <c r="S255" s="455">
        <v>25</v>
      </c>
      <c r="T255" s="462" t="s">
        <v>208</v>
      </c>
      <c r="U255" s="687">
        <v>44835</v>
      </c>
      <c r="V255" s="737" t="str">
        <f>IF(TODAY()&gt;$T$3,"VENCIDO",IF((S255/1000)&gt;=(ABS(O255))+Q255,"CONFORME","NÃO CONFORME"))</f>
        <v>0</v>
      </c>
      <c r="W255" s="491" t="s">
        <v>209</v>
      </c>
      <c r="X255" s="492" t="s">
        <v>210</v>
      </c>
    </row>
    <row r="256" spans="1:42" customHeight="1" ht="13">
      <c r="A256" s="591"/>
      <c r="B256" s="591"/>
      <c r="C256" s="591"/>
      <c r="D256" s="591"/>
      <c r="E256" s="591"/>
      <c r="F256" s="1012" t="s">
        <v>317</v>
      </c>
      <c r="G256" s="1013"/>
      <c r="H256" s="1013"/>
      <c r="I256" s="1013"/>
      <c r="J256" s="1014"/>
      <c r="K256" s="564" t="str">
        <f>K253</f>
        <v>0</v>
      </c>
      <c r="L256" s="456" t="s">
        <v>246</v>
      </c>
      <c r="M256" s="456" t="s">
        <v>318</v>
      </c>
      <c r="N256" s="489">
        <v>500</v>
      </c>
      <c r="O256" s="490">
        <v>-0.004</v>
      </c>
      <c r="P256" s="456" t="s">
        <v>31</v>
      </c>
      <c r="Q256" s="459">
        <v>0.001</v>
      </c>
      <c r="R256" s="493" t="s">
        <v>31</v>
      </c>
      <c r="S256" s="455">
        <v>25</v>
      </c>
      <c r="T256" s="462" t="s">
        <v>208</v>
      </c>
      <c r="U256" s="687">
        <v>44835</v>
      </c>
      <c r="V256" s="737" t="str">
        <f>IF(TODAY()&gt;$T$3,"VENCIDO",IF((S256/1000)&gt;=(ABS(O256))+Q256,"CONFORME","NÃO CONFORME"))</f>
        <v>0</v>
      </c>
      <c r="W256" s="491" t="s">
        <v>209</v>
      </c>
      <c r="X256" s="492" t="s">
        <v>210</v>
      </c>
    </row>
    <row r="257" spans="1:42" customHeight="1" ht="13">
      <c r="A257" s="591"/>
      <c r="B257" s="591"/>
      <c r="C257" s="591"/>
      <c r="D257" s="591"/>
      <c r="E257" s="591"/>
      <c r="F257" s="1012" t="s">
        <v>319</v>
      </c>
      <c r="G257" s="1013"/>
      <c r="H257" s="1013"/>
      <c r="I257" s="1013"/>
      <c r="J257" s="1014"/>
      <c r="K257" s="564" t="str">
        <f>K253</f>
        <v>0</v>
      </c>
      <c r="L257" s="456" t="s">
        <v>246</v>
      </c>
      <c r="M257" s="456" t="s">
        <v>320</v>
      </c>
      <c r="N257" s="489">
        <v>1000</v>
      </c>
      <c r="O257" s="490">
        <v>-0.008999999999999999</v>
      </c>
      <c r="P257" s="456" t="s">
        <v>31</v>
      </c>
      <c r="Q257" s="459">
        <v>0.003</v>
      </c>
      <c r="R257" s="493" t="s">
        <v>31</v>
      </c>
      <c r="S257" s="455">
        <v>50</v>
      </c>
      <c r="T257" s="462" t="s">
        <v>208</v>
      </c>
      <c r="U257" s="687">
        <v>44835</v>
      </c>
      <c r="V257" s="737" t="str">
        <f>IF(TODAY()&gt;$T$3,"VENCIDO",IF((S257/1000)&gt;=(ABS(O257))+Q257,"CONFORME","NÃO CONFORME"))</f>
        <v>0</v>
      </c>
      <c r="W257" s="491" t="s">
        <v>209</v>
      </c>
      <c r="X257" s="492" t="s">
        <v>210</v>
      </c>
    </row>
    <row r="258" spans="1:42" customHeight="1" ht="13.5">
      <c r="A258" s="591"/>
      <c r="B258" s="591"/>
      <c r="C258" s="591"/>
      <c r="D258" s="591"/>
      <c r="E258" s="591"/>
      <c r="F258" s="1015" t="s">
        <v>321</v>
      </c>
      <c r="G258" s="1016"/>
      <c r="H258" s="1016"/>
      <c r="I258" s="1016"/>
      <c r="J258" s="1017"/>
      <c r="K258" s="574" t="str">
        <f>K253</f>
        <v>0</v>
      </c>
      <c r="L258" s="471" t="s">
        <v>246</v>
      </c>
      <c r="M258" s="471" t="s">
        <v>322</v>
      </c>
      <c r="N258" s="497">
        <v>1000</v>
      </c>
      <c r="O258" s="498">
        <v>-0.005</v>
      </c>
      <c r="P258" s="471" t="s">
        <v>31</v>
      </c>
      <c r="Q258" s="468">
        <v>0.001</v>
      </c>
      <c r="R258" s="496" t="s">
        <v>31</v>
      </c>
      <c r="S258" s="465">
        <v>50</v>
      </c>
      <c r="T258" s="472" t="s">
        <v>208</v>
      </c>
      <c r="U258" s="688">
        <v>44835</v>
      </c>
      <c r="V258" s="738" t="str">
        <f>IF(TODAY()&gt;$T$3,"VENCIDO",IF((S258/1000)&gt;=(ABS(O258))+Q258,"CONFORME","NÃO CONFORME"))</f>
        <v>0</v>
      </c>
      <c r="W258" s="499" t="s">
        <v>209</v>
      </c>
      <c r="X258" s="500" t="s">
        <v>210</v>
      </c>
    </row>
    <row r="259" spans="1:42" customHeight="1" ht="13">
      <c r="A259" s="591"/>
      <c r="B259" s="591"/>
      <c r="C259" s="591"/>
      <c r="D259" s="591"/>
      <c r="E259" s="591"/>
      <c r="F259" s="967" t="s">
        <v>323</v>
      </c>
      <c r="G259" s="984"/>
      <c r="H259" s="984"/>
      <c r="I259" s="984"/>
      <c r="J259" s="985"/>
      <c r="K259" s="473" t="s">
        <v>324</v>
      </c>
      <c r="L259" s="445" t="s">
        <v>127</v>
      </c>
      <c r="M259" s="445" t="s">
        <v>240</v>
      </c>
      <c r="N259" s="475">
        <v>5000</v>
      </c>
      <c r="O259" s="448">
        <v>0.2</v>
      </c>
      <c r="P259" s="445" t="s">
        <v>31</v>
      </c>
      <c r="Q259" s="449">
        <v>0.1</v>
      </c>
      <c r="R259" s="474" t="s">
        <v>31</v>
      </c>
      <c r="S259" s="599">
        <v>250</v>
      </c>
      <c r="T259" s="685" t="s">
        <v>208</v>
      </c>
      <c r="U259" s="980">
        <v>44927</v>
      </c>
      <c r="V259" s="739" t="str">
        <f>IF(TODAY()&gt;$T$3,"VENCIDO",IF((S259/1000)&gt;=(ABS(O259))+Q259,"CONFORME","NÃO CONFORME"))</f>
        <v>0</v>
      </c>
      <c r="W259" s="476" t="s">
        <v>209</v>
      </c>
      <c r="X259" s="477" t="s">
        <v>210</v>
      </c>
    </row>
    <row r="260" spans="1:42" customHeight="1" ht="13">
      <c r="A260" s="591"/>
      <c r="B260" s="591"/>
      <c r="C260" s="591"/>
      <c r="D260" s="591"/>
      <c r="E260" s="591"/>
      <c r="F260" s="983"/>
      <c r="G260" s="986"/>
      <c r="H260" s="986"/>
      <c r="I260" s="986"/>
      <c r="J260" s="987"/>
      <c r="K260" s="578" t="str">
        <f>$K$259</f>
        <v>0</v>
      </c>
      <c r="L260" s="452" t="str">
        <f>$L$259</f>
        <v>0</v>
      </c>
      <c r="M260" s="452" t="s">
        <v>207</v>
      </c>
      <c r="N260" s="482">
        <v>10000</v>
      </c>
      <c r="O260" s="483">
        <v>-0.2</v>
      </c>
      <c r="P260" s="452" t="s">
        <v>31</v>
      </c>
      <c r="Q260" s="484">
        <v>0.1</v>
      </c>
      <c r="R260" s="481" t="s">
        <v>31</v>
      </c>
      <c r="S260" s="485">
        <v>500</v>
      </c>
      <c r="T260" s="453" t="s">
        <v>208</v>
      </c>
      <c r="U260" s="981"/>
      <c r="V260" s="737" t="str">
        <f>IF(TODAY()&gt;$T$3,"VENCIDO",IF((S260/1000)&gt;=(ABS(O260))+Q260,"CONFORME","NÃO CONFORME"))</f>
        <v>0</v>
      </c>
      <c r="W260" s="487" t="s">
        <v>209</v>
      </c>
      <c r="X260" s="488" t="s">
        <v>210</v>
      </c>
    </row>
    <row r="261" spans="1:42" customHeight="1" ht="13">
      <c r="A261" s="591"/>
      <c r="B261" s="591"/>
      <c r="C261" s="591"/>
      <c r="D261" s="591"/>
      <c r="E261" s="591"/>
      <c r="F261" s="983"/>
      <c r="G261" s="986"/>
      <c r="H261" s="986"/>
      <c r="I261" s="986"/>
      <c r="J261" s="987"/>
      <c r="K261" s="564" t="str">
        <f>$K$259</f>
        <v>0</v>
      </c>
      <c r="L261" s="456" t="str">
        <f>$L$259</f>
        <v>0</v>
      </c>
      <c r="M261" s="456">
        <v>27</v>
      </c>
      <c r="N261" s="489">
        <v>20000</v>
      </c>
      <c r="O261" s="490">
        <v>0.1</v>
      </c>
      <c r="P261" s="456" t="s">
        <v>31</v>
      </c>
      <c r="Q261" s="459">
        <v>0.1</v>
      </c>
      <c r="R261" s="493" t="s">
        <v>31</v>
      </c>
      <c r="S261" s="455">
        <v>1000</v>
      </c>
      <c r="T261" s="462" t="s">
        <v>208</v>
      </c>
      <c r="U261" s="981"/>
      <c r="V261" s="737" t="str">
        <f>IF(TODAY()&gt;$T$3,"VENCIDO",IF((S261/1000)&gt;=(ABS(O261))+Q261,"CONFORME","NÃO CONFORME"))</f>
        <v>0</v>
      </c>
      <c r="W261" s="491" t="s">
        <v>209</v>
      </c>
      <c r="X261" s="492" t="s">
        <v>210</v>
      </c>
    </row>
    <row r="262" spans="1:42" customHeight="1" ht="13">
      <c r="A262" s="591"/>
      <c r="B262" s="591"/>
      <c r="C262" s="591"/>
      <c r="D262" s="591"/>
      <c r="E262" s="591"/>
      <c r="F262" s="983"/>
      <c r="G262" s="986"/>
      <c r="H262" s="986"/>
      <c r="I262" s="986"/>
      <c r="J262" s="987"/>
      <c r="K262" s="564" t="str">
        <f>$K$259</f>
        <v>0</v>
      </c>
      <c r="L262" s="456" t="str">
        <f>$L$259</f>
        <v>0</v>
      </c>
      <c r="M262" s="456" t="s">
        <v>211</v>
      </c>
      <c r="N262" s="489">
        <v>20000</v>
      </c>
      <c r="O262" s="490">
        <v>-0.5</v>
      </c>
      <c r="P262" s="456" t="s">
        <v>31</v>
      </c>
      <c r="Q262" s="459">
        <v>0.1</v>
      </c>
      <c r="R262" s="493" t="s">
        <v>31</v>
      </c>
      <c r="S262" s="455">
        <v>1000</v>
      </c>
      <c r="T262" s="462" t="s">
        <v>208</v>
      </c>
      <c r="U262" s="981"/>
      <c r="V262" s="737" t="str">
        <f>IF(TODAY()&gt;$T$3,"VENCIDO",IF((S262/1000)&gt;=(ABS(O262))+Q262,"CONFORME","NÃO CONFORME"))</f>
        <v>0</v>
      </c>
      <c r="W262" s="491" t="s">
        <v>209</v>
      </c>
      <c r="X262" s="492" t="s">
        <v>210</v>
      </c>
    </row>
    <row r="263" spans="1:42" customHeight="1" ht="13">
      <c r="A263" s="591"/>
      <c r="B263" s="591"/>
      <c r="C263" s="591"/>
      <c r="D263" s="591"/>
      <c r="E263" s="591"/>
      <c r="F263" s="983"/>
      <c r="G263" s="986"/>
      <c r="H263" s="986"/>
      <c r="I263" s="986"/>
      <c r="J263" s="987"/>
      <c r="K263" s="564" t="str">
        <f>$K$259</f>
        <v>0</v>
      </c>
      <c r="L263" s="456" t="str">
        <f>$L$259</f>
        <v>0</v>
      </c>
      <c r="M263" s="456" t="s">
        <v>216</v>
      </c>
      <c r="N263" s="489">
        <v>20000</v>
      </c>
      <c r="O263" s="490">
        <v>-0.5</v>
      </c>
      <c r="P263" s="456" t="s">
        <v>31</v>
      </c>
      <c r="Q263" s="459">
        <v>0.1</v>
      </c>
      <c r="R263" s="493" t="s">
        <v>31</v>
      </c>
      <c r="S263" s="455">
        <v>1000</v>
      </c>
      <c r="T263" s="462" t="s">
        <v>208</v>
      </c>
      <c r="U263" s="981"/>
      <c r="V263" s="737" t="str">
        <f>IF(TODAY()&gt;$T$3,"VENCIDO",IF((S263/1000)&gt;=(ABS(O263))+Q263,"CONFORME","NÃO CONFORME"))</f>
        <v>0</v>
      </c>
      <c r="W263" s="491" t="s">
        <v>209</v>
      </c>
      <c r="X263" s="492" t="s">
        <v>210</v>
      </c>
    </row>
    <row r="264" spans="1:42" customHeight="1" ht="13">
      <c r="A264" s="591"/>
      <c r="B264" s="591"/>
      <c r="C264" s="591"/>
      <c r="D264" s="591"/>
      <c r="E264" s="591"/>
      <c r="F264" s="983"/>
      <c r="G264" s="986"/>
      <c r="H264" s="986"/>
      <c r="I264" s="986"/>
      <c r="J264" s="987"/>
      <c r="K264" s="564" t="str">
        <f>$K$259</f>
        <v>0</v>
      </c>
      <c r="L264" s="456" t="str">
        <f>$L$259</f>
        <v>0</v>
      </c>
      <c r="M264" s="456" t="s">
        <v>214</v>
      </c>
      <c r="N264" s="489">
        <v>20000</v>
      </c>
      <c r="O264" s="490">
        <v>-0.3</v>
      </c>
      <c r="P264" s="456" t="s">
        <v>31</v>
      </c>
      <c r="Q264" s="459">
        <v>0.1</v>
      </c>
      <c r="R264" s="493" t="s">
        <v>31</v>
      </c>
      <c r="S264" s="455">
        <v>1000</v>
      </c>
      <c r="T264" s="462" t="s">
        <v>208</v>
      </c>
      <c r="U264" s="981"/>
      <c r="V264" s="737" t="str">
        <f>IF(TODAY()&gt;$T$3,"VENCIDO",IF((S264/1000)&gt;=(ABS(O264))+Q264,"CONFORME","NÃO CONFORME"))</f>
        <v>0</v>
      </c>
      <c r="W264" s="491" t="s">
        <v>209</v>
      </c>
      <c r="X264" s="492" t="s">
        <v>210</v>
      </c>
    </row>
    <row r="265" spans="1:42" customHeight="1" ht="13.5">
      <c r="A265" s="591"/>
      <c r="B265" s="591"/>
      <c r="C265" s="591"/>
      <c r="D265" s="591"/>
      <c r="E265" s="591"/>
      <c r="F265" s="988"/>
      <c r="G265" s="989"/>
      <c r="H265" s="989"/>
      <c r="I265" s="989"/>
      <c r="J265" s="990"/>
      <c r="K265" s="574" t="str">
        <f>$K$259</f>
        <v>0</v>
      </c>
      <c r="L265" s="471" t="str">
        <f>$L$259</f>
        <v>0</v>
      </c>
      <c r="M265" s="471">
        <v>9</v>
      </c>
      <c r="N265" s="497">
        <v>20000</v>
      </c>
      <c r="O265" s="498">
        <v>0.5</v>
      </c>
      <c r="P265" s="471" t="s">
        <v>31</v>
      </c>
      <c r="Q265" s="468">
        <v>0.1</v>
      </c>
      <c r="R265" s="496" t="s">
        <v>31</v>
      </c>
      <c r="S265" s="465">
        <v>1000</v>
      </c>
      <c r="T265" s="472" t="s">
        <v>208</v>
      </c>
      <c r="U265" s="982"/>
      <c r="V265" s="738" t="str">
        <f>IF(TODAY()&gt;$T$3,"VENCIDO",IF((S265/1000)&gt;=(ABS(O265))+Q265,"CONFORME","NÃO CONFORME"))</f>
        <v>0</v>
      </c>
      <c r="W265" s="499" t="s">
        <v>209</v>
      </c>
      <c r="X265" s="500" t="s">
        <v>210</v>
      </c>
    </row>
    <row r="266" spans="1:42" customHeight="1" ht="13">
      <c r="A266" s="591"/>
      <c r="B266" s="591"/>
      <c r="C266" s="591"/>
      <c r="D266" s="591"/>
      <c r="E266" s="591"/>
      <c r="F266" s="967" t="s">
        <v>325</v>
      </c>
      <c r="G266" s="984"/>
      <c r="H266" s="984"/>
      <c r="I266" s="984"/>
      <c r="J266" s="985"/>
      <c r="K266" s="473" t="s">
        <v>326</v>
      </c>
      <c r="L266" s="445" t="s">
        <v>127</v>
      </c>
      <c r="M266" s="445" t="s">
        <v>240</v>
      </c>
      <c r="N266" s="475">
        <v>10000</v>
      </c>
      <c r="O266" s="448">
        <v>-0.2</v>
      </c>
      <c r="P266" s="445" t="s">
        <v>31</v>
      </c>
      <c r="Q266" s="449">
        <v>0.1</v>
      </c>
      <c r="R266" s="474" t="s">
        <v>31</v>
      </c>
      <c r="S266" s="599">
        <v>250</v>
      </c>
      <c r="T266" s="685" t="s">
        <v>208</v>
      </c>
      <c r="U266" s="980">
        <v>44958</v>
      </c>
      <c r="V266" s="739" t="str">
        <f>IF(TODAY()&gt;$T$3,"VENCIDO",IF((S266/1000)&gt;=(ABS(O266))+Q266,"CONFORME","NÃO CONFORME"))</f>
        <v>0</v>
      </c>
      <c r="W266" s="476" t="s">
        <v>209</v>
      </c>
      <c r="X266" s="477" t="s">
        <v>210</v>
      </c>
    </row>
    <row r="267" spans="1:42" customHeight="1" ht="13">
      <c r="A267" s="591"/>
      <c r="B267" s="591"/>
      <c r="C267" s="591"/>
      <c r="D267" s="591"/>
      <c r="E267" s="591"/>
      <c r="F267" s="983"/>
      <c r="G267" s="986"/>
      <c r="H267" s="986"/>
      <c r="I267" s="986"/>
      <c r="J267" s="987"/>
      <c r="K267" s="578" t="str">
        <f>K266</f>
        <v>0</v>
      </c>
      <c r="L267" s="452" t="str">
        <f>L266</f>
        <v>0</v>
      </c>
      <c r="M267" s="452" t="s">
        <v>327</v>
      </c>
      <c r="N267" s="482">
        <v>20000</v>
      </c>
      <c r="O267" s="483">
        <v>-0.4</v>
      </c>
      <c r="P267" s="452" t="s">
        <v>31</v>
      </c>
      <c r="Q267" s="484">
        <v>0.1</v>
      </c>
      <c r="R267" s="481" t="s">
        <v>31</v>
      </c>
      <c r="S267" s="485">
        <v>1000</v>
      </c>
      <c r="T267" s="453" t="s">
        <v>208</v>
      </c>
      <c r="U267" s="981"/>
      <c r="V267" s="737" t="str">
        <f>IF(TODAY()&gt;$T$3,"VENCIDO",IF((S267/1000)&gt;=(ABS(O267))+Q267,"CONFORME","NÃO CONFORME"))</f>
        <v>0</v>
      </c>
      <c r="W267" s="487" t="s">
        <v>209</v>
      </c>
      <c r="X267" s="488" t="s">
        <v>210</v>
      </c>
    </row>
    <row r="268" spans="1:42" customHeight="1" ht="13">
      <c r="A268" s="591"/>
      <c r="B268" s="591"/>
      <c r="C268" s="591"/>
      <c r="D268" s="591"/>
      <c r="E268" s="591"/>
      <c r="F268" s="983"/>
      <c r="G268" s="986"/>
      <c r="H268" s="986"/>
      <c r="I268" s="986"/>
      <c r="J268" s="987"/>
      <c r="K268" s="564" t="str">
        <f>K266</f>
        <v>0</v>
      </c>
      <c r="L268" s="456" t="str">
        <f>L266</f>
        <v>0</v>
      </c>
      <c r="M268" s="456" t="s">
        <v>328</v>
      </c>
      <c r="N268" s="489">
        <v>20000</v>
      </c>
      <c r="O268" s="490">
        <v>-0.3</v>
      </c>
      <c r="P268" s="456" t="s">
        <v>31</v>
      </c>
      <c r="Q268" s="459">
        <v>0.1</v>
      </c>
      <c r="R268" s="493" t="s">
        <v>31</v>
      </c>
      <c r="S268" s="455">
        <v>1000</v>
      </c>
      <c r="T268" s="462" t="s">
        <v>208</v>
      </c>
      <c r="U268" s="981"/>
      <c r="V268" s="737" t="str">
        <f>IF(TODAY()&gt;$T$3,"VENCIDO",IF((S268/1000)&gt;=(ABS(O268))+Q268,"CONFORME","NÃO CONFORME"))</f>
        <v>0</v>
      </c>
      <c r="W268" s="491" t="s">
        <v>209</v>
      </c>
      <c r="X268" s="492" t="s">
        <v>210</v>
      </c>
    </row>
    <row r="269" spans="1:42" customHeight="1" ht="13">
      <c r="A269" s="591"/>
      <c r="B269" s="591"/>
      <c r="C269" s="591"/>
      <c r="D269" s="591"/>
      <c r="E269" s="591"/>
      <c r="F269" s="983"/>
      <c r="G269" s="986"/>
      <c r="H269" s="986"/>
      <c r="I269" s="986"/>
      <c r="J269" s="987"/>
      <c r="K269" s="564" t="str">
        <f>K266</f>
        <v>0</v>
      </c>
      <c r="L269" s="456" t="str">
        <f>L266</f>
        <v>0</v>
      </c>
      <c r="M269" s="456" t="s">
        <v>329</v>
      </c>
      <c r="N269" s="489">
        <v>20000</v>
      </c>
      <c r="O269" s="490">
        <v>-0.3</v>
      </c>
      <c r="P269" s="456" t="s">
        <v>31</v>
      </c>
      <c r="Q269" s="459">
        <v>0.1</v>
      </c>
      <c r="R269" s="493" t="s">
        <v>31</v>
      </c>
      <c r="S269" s="455">
        <v>1000</v>
      </c>
      <c r="T269" s="462" t="s">
        <v>208</v>
      </c>
      <c r="U269" s="981"/>
      <c r="V269" s="737" t="str">
        <f>IF(TODAY()&gt;$T$3,"VENCIDO",IF((S269/1000)&gt;=(ABS(O269))+Q269,"CONFORME","NÃO CONFORME"))</f>
        <v>0</v>
      </c>
      <c r="W269" s="491" t="s">
        <v>209</v>
      </c>
      <c r="X269" s="492" t="s">
        <v>210</v>
      </c>
    </row>
    <row r="270" spans="1:42" customHeight="1" ht="13">
      <c r="A270" s="591"/>
      <c r="B270" s="591"/>
      <c r="C270" s="591"/>
      <c r="D270" s="591"/>
      <c r="E270" s="591"/>
      <c r="F270" s="983"/>
      <c r="G270" s="986"/>
      <c r="H270" s="986"/>
      <c r="I270" s="986"/>
      <c r="J270" s="987"/>
      <c r="K270" s="564" t="str">
        <f>K266</f>
        <v>0</v>
      </c>
      <c r="L270" s="456" t="str">
        <f>L266</f>
        <v>0</v>
      </c>
      <c r="M270" s="456" t="s">
        <v>330</v>
      </c>
      <c r="N270" s="489">
        <v>20000</v>
      </c>
      <c r="O270" s="490">
        <v>-0.1</v>
      </c>
      <c r="P270" s="456" t="s">
        <v>31</v>
      </c>
      <c r="Q270" s="459">
        <v>0.1</v>
      </c>
      <c r="R270" s="493" t="s">
        <v>31</v>
      </c>
      <c r="S270" s="455">
        <v>1000</v>
      </c>
      <c r="T270" s="462" t="s">
        <v>208</v>
      </c>
      <c r="U270" s="981"/>
      <c r="V270" s="737" t="str">
        <f>IF(TODAY()&gt;$T$3,"VENCIDO",IF((S270/1000)&gt;=(ABS(O270))+Q270,"CONFORME","NÃO CONFORME"))</f>
        <v>0</v>
      </c>
      <c r="W270" s="491" t="s">
        <v>209</v>
      </c>
      <c r="X270" s="492" t="s">
        <v>210</v>
      </c>
    </row>
    <row r="271" spans="1:42" customHeight="1" ht="13">
      <c r="A271" s="591"/>
      <c r="B271" s="591"/>
      <c r="C271" s="591"/>
      <c r="D271" s="591"/>
      <c r="E271" s="591"/>
      <c r="F271" s="983"/>
      <c r="G271" s="986"/>
      <c r="H271" s="986"/>
      <c r="I271" s="986"/>
      <c r="J271" s="987"/>
      <c r="K271" s="564" t="str">
        <f>K266</f>
        <v>0</v>
      </c>
      <c r="L271" s="456" t="str">
        <f>L266</f>
        <v>0</v>
      </c>
      <c r="M271" s="456" t="s">
        <v>331</v>
      </c>
      <c r="N271" s="489">
        <v>20000</v>
      </c>
      <c r="O271" s="490">
        <v>0.1</v>
      </c>
      <c r="P271" s="456" t="s">
        <v>31</v>
      </c>
      <c r="Q271" s="459">
        <v>0.1</v>
      </c>
      <c r="R271" s="493" t="s">
        <v>31</v>
      </c>
      <c r="S271" s="455">
        <v>1000</v>
      </c>
      <c r="T271" s="462" t="s">
        <v>208</v>
      </c>
      <c r="U271" s="981"/>
      <c r="V271" s="737" t="str">
        <f>IF(TODAY()&gt;$T$3,"VENCIDO",IF((S271/1000)&gt;=(ABS(O271))+Q271,"CONFORME","NÃO CONFORME"))</f>
        <v>0</v>
      </c>
      <c r="W271" s="491" t="s">
        <v>209</v>
      </c>
      <c r="X271" s="492" t="s">
        <v>210</v>
      </c>
    </row>
    <row r="272" spans="1:42" customHeight="1" ht="13">
      <c r="A272" s="591"/>
      <c r="B272" s="591"/>
      <c r="C272" s="591"/>
      <c r="D272" s="591"/>
      <c r="E272" s="591"/>
      <c r="F272" s="983"/>
      <c r="G272" s="986"/>
      <c r="H272" s="986"/>
      <c r="I272" s="986"/>
      <c r="J272" s="987"/>
      <c r="K272" s="564" t="str">
        <f>K266</f>
        <v>0</v>
      </c>
      <c r="L272" s="456" t="str">
        <f>L266</f>
        <v>0</v>
      </c>
      <c r="M272" s="456" t="s">
        <v>332</v>
      </c>
      <c r="N272" s="489">
        <v>20000</v>
      </c>
      <c r="O272" s="490">
        <v>-0.3</v>
      </c>
      <c r="P272" s="456" t="s">
        <v>31</v>
      </c>
      <c r="Q272" s="459">
        <v>0.1</v>
      </c>
      <c r="R272" s="493" t="s">
        <v>31</v>
      </c>
      <c r="S272" s="455">
        <v>1000</v>
      </c>
      <c r="T272" s="462" t="s">
        <v>208</v>
      </c>
      <c r="U272" s="981"/>
      <c r="V272" s="737" t="str">
        <f>IF(TODAY()&gt;$T$3,"VENCIDO",IF((S272/1000)&gt;=(ABS(O272))+Q272,"CONFORME","NÃO CONFORME"))</f>
        <v>0</v>
      </c>
      <c r="W272" s="491" t="s">
        <v>209</v>
      </c>
      <c r="X272" s="492" t="s">
        <v>210</v>
      </c>
    </row>
    <row r="273" spans="1:42" customHeight="1" ht="13.5">
      <c r="A273" s="591"/>
      <c r="B273" s="591"/>
      <c r="C273" s="591"/>
      <c r="D273" s="591"/>
      <c r="E273" s="591"/>
      <c r="F273" s="988"/>
      <c r="G273" s="989"/>
      <c r="H273" s="989"/>
      <c r="I273" s="989"/>
      <c r="J273" s="990"/>
      <c r="K273" s="574" t="str">
        <f>K266</f>
        <v>0</v>
      </c>
      <c r="L273" s="471" t="str">
        <f>L266</f>
        <v>0</v>
      </c>
      <c r="M273" s="471" t="s">
        <v>333</v>
      </c>
      <c r="N273" s="497">
        <v>20000</v>
      </c>
      <c r="O273" s="498">
        <v>-0.1</v>
      </c>
      <c r="P273" s="471" t="s">
        <v>31</v>
      </c>
      <c r="Q273" s="468">
        <v>0.1</v>
      </c>
      <c r="R273" s="496" t="s">
        <v>31</v>
      </c>
      <c r="S273" s="465">
        <v>1000</v>
      </c>
      <c r="T273" s="472" t="s">
        <v>208</v>
      </c>
      <c r="U273" s="982"/>
      <c r="V273" s="738" t="str">
        <f>IF(TODAY()&gt;$T$3,"VENCIDO",IF((S273/1000)&gt;=(ABS(O273))+Q273,"CONFORME","NÃO CONFORME"))</f>
        <v>0</v>
      </c>
      <c r="W273" s="499" t="s">
        <v>209</v>
      </c>
      <c r="X273" s="500" t="s">
        <v>210</v>
      </c>
    </row>
    <row r="274" spans="1:42" customHeight="1" ht="13">
      <c r="A274" s="591"/>
      <c r="B274" s="591"/>
      <c r="C274" s="591"/>
      <c r="D274" s="591"/>
      <c r="E274" s="591"/>
      <c r="F274" s="983" t="s">
        <v>334</v>
      </c>
      <c r="G274" s="986"/>
      <c r="H274" s="986"/>
      <c r="I274" s="986"/>
      <c r="J274" s="987"/>
      <c r="K274" s="578" t="s">
        <v>335</v>
      </c>
      <c r="L274" s="452" t="s">
        <v>127</v>
      </c>
      <c r="M274" s="446">
        <v>1</v>
      </c>
      <c r="N274" s="475">
        <v>1</v>
      </c>
      <c r="O274" s="448">
        <v>1.0E-5</v>
      </c>
      <c r="P274" s="446" t="s">
        <v>31</v>
      </c>
      <c r="Q274" s="449">
        <v>1.0E-5</v>
      </c>
      <c r="R274" s="450" t="s">
        <v>31</v>
      </c>
      <c r="S274" s="446">
        <v>0.3</v>
      </c>
      <c r="T274" s="451" t="s">
        <v>208</v>
      </c>
      <c r="U274" s="980">
        <v>45323</v>
      </c>
      <c r="V274" s="739" t="str">
        <f>IF(TODAY()&gt;$T$3,"VENCIDO",IF((S274/1000)&gt;=(ABS(O274))+Q274,"CONFORME","NÃO CONFORME"))</f>
        <v>0</v>
      </c>
      <c r="W274" s="476" t="s">
        <v>238</v>
      </c>
      <c r="X274" s="477" t="s">
        <v>239</v>
      </c>
    </row>
    <row r="275" spans="1:42" customHeight="1" ht="13">
      <c r="A275" s="591"/>
      <c r="B275" s="591"/>
      <c r="C275" s="591"/>
      <c r="D275" s="591"/>
      <c r="E275" s="591"/>
      <c r="F275" s="983"/>
      <c r="G275" s="986"/>
      <c r="H275" s="986"/>
      <c r="I275" s="986"/>
      <c r="J275" s="987"/>
      <c r="K275" s="578" t="str">
        <f>$K$274</f>
        <v>0</v>
      </c>
      <c r="L275" s="452" t="str">
        <f>$L$274</f>
        <v>0</v>
      </c>
      <c r="M275" s="455">
        <v>2</v>
      </c>
      <c r="N275" s="489">
        <v>2</v>
      </c>
      <c r="O275" s="490">
        <v>-2.0E-5</v>
      </c>
      <c r="P275" s="455" t="s">
        <v>31</v>
      </c>
      <c r="Q275" s="459">
        <v>2.0E-5</v>
      </c>
      <c r="R275" s="460" t="s">
        <v>31</v>
      </c>
      <c r="S275" s="455">
        <v>0.4</v>
      </c>
      <c r="T275" s="461" t="s">
        <v>208</v>
      </c>
      <c r="U275" s="981"/>
      <c r="V275" s="737" t="str">
        <f>IF(TODAY()&gt;$T$3,"VENCIDO",IF((S275/1000)&gt;=(ABS(O275))+Q275,"CONFORME","NÃO CONFORME"))</f>
        <v>0</v>
      </c>
      <c r="W275" s="491" t="s">
        <v>238</v>
      </c>
      <c r="X275" s="492" t="s">
        <v>239</v>
      </c>
    </row>
    <row r="276" spans="1:42" customHeight="1" ht="13">
      <c r="A276" s="591"/>
      <c r="B276" s="591"/>
      <c r="C276" s="591"/>
      <c r="D276" s="591"/>
      <c r="E276" s="591"/>
      <c r="F276" s="983"/>
      <c r="G276" s="986"/>
      <c r="H276" s="986"/>
      <c r="I276" s="986"/>
      <c r="J276" s="987"/>
      <c r="K276" s="578" t="str">
        <f>$K$274</f>
        <v>0</v>
      </c>
      <c r="L276" s="452" t="str">
        <f>$L$274</f>
        <v>0</v>
      </c>
      <c r="M276" s="455" t="s">
        <v>250</v>
      </c>
      <c r="N276" s="489">
        <v>2</v>
      </c>
      <c r="O276" s="490">
        <v>-1.0E-5</v>
      </c>
      <c r="P276" s="455" t="s">
        <v>31</v>
      </c>
      <c r="Q276" s="459">
        <v>2.0E-5</v>
      </c>
      <c r="R276" s="460" t="s">
        <v>31</v>
      </c>
      <c r="S276" s="455">
        <v>0.4</v>
      </c>
      <c r="T276" s="461" t="s">
        <v>208</v>
      </c>
      <c r="U276" s="981"/>
      <c r="V276" s="737" t="str">
        <f>IF(TODAY()&gt;$T$3,"VENCIDO",IF((S276/1000)&gt;=(ABS(O276))+Q276,"CONFORME","NÃO CONFORME"))</f>
        <v>0</v>
      </c>
      <c r="W276" s="491" t="s">
        <v>238</v>
      </c>
      <c r="X276" s="492" t="s">
        <v>239</v>
      </c>
    </row>
    <row r="277" spans="1:42" customHeight="1" ht="13">
      <c r="A277" s="591"/>
      <c r="B277" s="591"/>
      <c r="C277" s="591"/>
      <c r="D277" s="591"/>
      <c r="E277" s="591"/>
      <c r="F277" s="983"/>
      <c r="G277" s="986"/>
      <c r="H277" s="986"/>
      <c r="I277" s="986"/>
      <c r="J277" s="987"/>
      <c r="K277" s="578" t="str">
        <f>$K$274</f>
        <v>0</v>
      </c>
      <c r="L277" s="452" t="str">
        <f>$L$274</f>
        <v>0</v>
      </c>
      <c r="M277" s="455">
        <v>5</v>
      </c>
      <c r="N277" s="489">
        <v>5</v>
      </c>
      <c r="O277" s="490">
        <v>1.0E-5</v>
      </c>
      <c r="P277" s="455" t="s">
        <v>31</v>
      </c>
      <c r="Q277" s="459">
        <v>2.0E-5</v>
      </c>
      <c r="R277" s="460" t="s">
        <v>31</v>
      </c>
      <c r="S277" s="455">
        <v>0.5</v>
      </c>
      <c r="T277" s="461" t="s">
        <v>208</v>
      </c>
      <c r="U277" s="981"/>
      <c r="V277" s="737" t="str">
        <f>IF(TODAY()&gt;$T$3,"VENCIDO",IF((S277/1000)&gt;=(ABS(O277))+Q277,"CONFORME","NÃO CONFORME"))</f>
        <v>0</v>
      </c>
      <c r="W277" s="491" t="s">
        <v>238</v>
      </c>
      <c r="X277" s="492" t="s">
        <v>239</v>
      </c>
    </row>
    <row r="278" spans="1:42" customHeight="1" ht="13">
      <c r="A278" s="591"/>
      <c r="B278" s="591"/>
      <c r="C278" s="591"/>
      <c r="D278" s="591"/>
      <c r="E278" s="591"/>
      <c r="F278" s="983"/>
      <c r="G278" s="986"/>
      <c r="H278" s="986"/>
      <c r="I278" s="986"/>
      <c r="J278" s="987"/>
      <c r="K278" s="578" t="str">
        <f>$K$274</f>
        <v>0</v>
      </c>
      <c r="L278" s="452" t="str">
        <f>$L$274</f>
        <v>0</v>
      </c>
      <c r="M278" s="455">
        <v>10</v>
      </c>
      <c r="N278" s="489">
        <v>10</v>
      </c>
      <c r="O278" s="490">
        <v>2.0E-5</v>
      </c>
      <c r="P278" s="455" t="s">
        <v>31</v>
      </c>
      <c r="Q278" s="459">
        <v>3.0E-5</v>
      </c>
      <c r="R278" s="460" t="s">
        <v>31</v>
      </c>
      <c r="S278" s="455">
        <v>0.6</v>
      </c>
      <c r="T278" s="461" t="s">
        <v>208</v>
      </c>
      <c r="U278" s="981"/>
      <c r="V278" s="737" t="str">
        <f>IF(TODAY()&gt;$T$3,"VENCIDO",IF((S278/1000)&gt;=(ABS(O278))+Q278,"CONFORME","NÃO CONFORME"))</f>
        <v>0</v>
      </c>
      <c r="W278" s="491" t="s">
        <v>238</v>
      </c>
      <c r="X278" s="492" t="s">
        <v>239</v>
      </c>
    </row>
    <row r="279" spans="1:42" customHeight="1" ht="13">
      <c r="A279" s="591"/>
      <c r="B279" s="591"/>
      <c r="C279" s="591"/>
      <c r="D279" s="591"/>
      <c r="E279" s="591"/>
      <c r="F279" s="983"/>
      <c r="G279" s="986"/>
      <c r="H279" s="986"/>
      <c r="I279" s="986"/>
      <c r="J279" s="987"/>
      <c r="K279" s="578" t="str">
        <f>$K$274</f>
        <v>0</v>
      </c>
      <c r="L279" s="452" t="str">
        <f>$L$274</f>
        <v>0</v>
      </c>
      <c r="M279" s="455">
        <v>20</v>
      </c>
      <c r="N279" s="489">
        <v>20</v>
      </c>
      <c r="O279" s="490">
        <v>-1.0E-5</v>
      </c>
      <c r="P279" s="455" t="s">
        <v>31</v>
      </c>
      <c r="Q279" s="459">
        <v>4.0E-5</v>
      </c>
      <c r="R279" s="460" t="s">
        <v>31</v>
      </c>
      <c r="S279" s="455">
        <v>0.6</v>
      </c>
      <c r="T279" s="461" t="s">
        <v>208</v>
      </c>
      <c r="U279" s="981"/>
      <c r="V279" s="737" t="str">
        <f>IF(TODAY()&gt;$T$3,"VENCIDO",IF((S279/1000)&gt;=(ABS(O279))+Q279,"CONFORME","NÃO CONFORME"))</f>
        <v>0</v>
      </c>
      <c r="W279" s="491" t="s">
        <v>238</v>
      </c>
      <c r="X279" s="492" t="s">
        <v>239</v>
      </c>
    </row>
    <row r="280" spans="1:42" customHeight="1" ht="13">
      <c r="A280" s="591"/>
      <c r="B280" s="591"/>
      <c r="C280" s="591"/>
      <c r="D280" s="591"/>
      <c r="E280" s="591"/>
      <c r="F280" s="983"/>
      <c r="G280" s="986"/>
      <c r="H280" s="986"/>
      <c r="I280" s="986"/>
      <c r="J280" s="987"/>
      <c r="K280" s="578" t="str">
        <f>$K$274</f>
        <v>0</v>
      </c>
      <c r="L280" s="452" t="str">
        <f>$L$274</f>
        <v>0</v>
      </c>
      <c r="M280" s="455" t="s">
        <v>304</v>
      </c>
      <c r="N280" s="489">
        <v>20</v>
      </c>
      <c r="O280" s="490">
        <v>-4.0E-5</v>
      </c>
      <c r="P280" s="455" t="s">
        <v>31</v>
      </c>
      <c r="Q280" s="459">
        <v>4.0E-5</v>
      </c>
      <c r="R280" s="460" t="s">
        <v>31</v>
      </c>
      <c r="S280" s="455">
        <v>0.8</v>
      </c>
      <c r="T280" s="461" t="s">
        <v>208</v>
      </c>
      <c r="U280" s="981"/>
      <c r="V280" s="737" t="str">
        <f>IF(TODAY()&gt;$T$3,"VENCIDO",IF((S280/1000)&gt;=(ABS(O280))+Q280,"CONFORME","NÃO CONFORME"))</f>
        <v>0</v>
      </c>
      <c r="W280" s="491" t="s">
        <v>238</v>
      </c>
      <c r="X280" s="492" t="s">
        <v>239</v>
      </c>
    </row>
    <row r="281" spans="1:42" customHeight="1" ht="13">
      <c r="A281" s="591"/>
      <c r="B281" s="591"/>
      <c r="C281" s="591"/>
      <c r="D281" s="591"/>
      <c r="E281" s="591"/>
      <c r="F281" s="983"/>
      <c r="G281" s="986"/>
      <c r="H281" s="986"/>
      <c r="I281" s="986"/>
      <c r="J281" s="987"/>
      <c r="K281" s="578" t="str">
        <f>$K$274</f>
        <v>0</v>
      </c>
      <c r="L281" s="452" t="str">
        <f>$L$274</f>
        <v>0</v>
      </c>
      <c r="M281" s="455">
        <v>50</v>
      </c>
      <c r="N281" s="489">
        <v>50</v>
      </c>
      <c r="O281" s="490">
        <v>-5.0E-5</v>
      </c>
      <c r="P281" s="455" t="s">
        <v>31</v>
      </c>
      <c r="Q281" s="459">
        <v>6.999999999999999E-5</v>
      </c>
      <c r="R281" s="460" t="s">
        <v>31</v>
      </c>
      <c r="S281" s="455">
        <v>1</v>
      </c>
      <c r="T281" s="461" t="s">
        <v>208</v>
      </c>
      <c r="U281" s="981"/>
      <c r="V281" s="737" t="str">
        <f>IF(TODAY()&gt;$T$3,"VENCIDO",IF((S281/1000)&gt;=(ABS(O281))+Q281,"CONFORME","NÃO CONFORME"))</f>
        <v>0</v>
      </c>
      <c r="W281" s="491" t="s">
        <v>238</v>
      </c>
      <c r="X281" s="492" t="s">
        <v>239</v>
      </c>
    </row>
    <row r="282" spans="1:42" customHeight="1" ht="13">
      <c r="A282" s="591"/>
      <c r="B282" s="591"/>
      <c r="C282" s="591"/>
      <c r="D282" s="591"/>
      <c r="E282" s="591"/>
      <c r="F282" s="983"/>
      <c r="G282" s="986"/>
      <c r="H282" s="986"/>
      <c r="I282" s="986"/>
      <c r="J282" s="987"/>
      <c r="K282" s="578" t="str">
        <f>$K$274</f>
        <v>0</v>
      </c>
      <c r="L282" s="452" t="str">
        <f>$L$274</f>
        <v>0</v>
      </c>
      <c r="M282" s="455">
        <v>100</v>
      </c>
      <c r="N282" s="489">
        <v>100</v>
      </c>
      <c r="O282" s="490">
        <v>5.0E-5</v>
      </c>
      <c r="P282" s="455" t="s">
        <v>31</v>
      </c>
      <c r="Q282" s="459">
        <v>0.00013</v>
      </c>
      <c r="R282" s="460" t="s">
        <v>31</v>
      </c>
      <c r="S282" s="455">
        <v>1.5</v>
      </c>
      <c r="T282" s="461" t="s">
        <v>208</v>
      </c>
      <c r="U282" s="981"/>
      <c r="V282" s="737" t="str">
        <f>IF(TODAY()&gt;$T$3,"VENCIDO",IF((S282/1000)&gt;=(ABS(O282))+Q282,"CONFORME","NÃO CONFORME"))</f>
        <v>0</v>
      </c>
      <c r="W282" s="491" t="s">
        <v>238</v>
      </c>
      <c r="X282" s="492" t="s">
        <v>239</v>
      </c>
    </row>
    <row r="283" spans="1:42" customHeight="1" ht="13">
      <c r="A283" s="591"/>
      <c r="B283" s="591"/>
      <c r="C283" s="591"/>
      <c r="D283" s="591"/>
      <c r="E283" s="591"/>
      <c r="F283" s="983"/>
      <c r="G283" s="986"/>
      <c r="H283" s="986"/>
      <c r="I283" s="986"/>
      <c r="J283" s="987"/>
      <c r="K283" s="578" t="str">
        <f>$K$274</f>
        <v>0</v>
      </c>
      <c r="L283" s="452" t="str">
        <f>$L$274</f>
        <v>0</v>
      </c>
      <c r="M283" s="455">
        <v>200</v>
      </c>
      <c r="N283" s="489">
        <v>200</v>
      </c>
      <c r="O283" s="490">
        <v>5.0E-5</v>
      </c>
      <c r="P283" s="455" t="s">
        <v>31</v>
      </c>
      <c r="Q283" s="459">
        <v>0.00024</v>
      </c>
      <c r="R283" s="460" t="s">
        <v>31</v>
      </c>
      <c r="S283" s="455">
        <v>1.5</v>
      </c>
      <c r="T283" s="461" t="s">
        <v>208</v>
      </c>
      <c r="U283" s="981"/>
      <c r="V283" s="737" t="str">
        <f>IF(TODAY()&gt;$T$3,"VENCIDO",IF((S283/1000)&gt;=(ABS(O283))+Q283,"CONFORME","NÃO CONFORME"))</f>
        <v>0</v>
      </c>
      <c r="W283" s="491" t="s">
        <v>238</v>
      </c>
      <c r="X283" s="492" t="s">
        <v>239</v>
      </c>
    </row>
    <row r="284" spans="1:42" customHeight="1" ht="13">
      <c r="A284" s="591"/>
      <c r="B284" s="591"/>
      <c r="C284" s="591"/>
      <c r="D284" s="591"/>
      <c r="E284" s="591"/>
      <c r="F284" s="983"/>
      <c r="G284" s="986"/>
      <c r="H284" s="986"/>
      <c r="I284" s="986"/>
      <c r="J284" s="987"/>
      <c r="K284" s="578" t="str">
        <f>$K$274</f>
        <v>0</v>
      </c>
      <c r="L284" s="452" t="str">
        <f>$L$274</f>
        <v>0</v>
      </c>
      <c r="M284" s="455" t="s">
        <v>306</v>
      </c>
      <c r="N284" s="489">
        <v>200</v>
      </c>
      <c r="O284" s="490">
        <v>3.0E-5</v>
      </c>
      <c r="P284" s="455" t="s">
        <v>31</v>
      </c>
      <c r="Q284" s="459">
        <v>0.00024</v>
      </c>
      <c r="R284" s="460" t="s">
        <v>31</v>
      </c>
      <c r="S284" s="455">
        <v>3</v>
      </c>
      <c r="T284" s="461" t="s">
        <v>208</v>
      </c>
      <c r="U284" s="981"/>
      <c r="V284" s="737" t="str">
        <f>IF(TODAY()&gt;$T$3,"VENCIDO",IF((S284/1000)&gt;=(ABS(O284))+Q284,"CONFORME","NÃO CONFORME"))</f>
        <v>0</v>
      </c>
      <c r="W284" s="491" t="s">
        <v>238</v>
      </c>
      <c r="X284" s="492" t="s">
        <v>239</v>
      </c>
    </row>
    <row r="285" spans="1:42" customHeight="1" ht="13">
      <c r="A285" s="591"/>
      <c r="B285" s="591"/>
      <c r="C285" s="591"/>
      <c r="D285" s="591"/>
      <c r="E285" s="591"/>
      <c r="F285" s="983"/>
      <c r="G285" s="986"/>
      <c r="H285" s="986"/>
      <c r="I285" s="986"/>
      <c r="J285" s="987"/>
      <c r="K285" s="578" t="str">
        <f>$K$274</f>
        <v>0</v>
      </c>
      <c r="L285" s="452" t="str">
        <f>$L$274</f>
        <v>0</v>
      </c>
      <c r="M285" s="455">
        <v>500</v>
      </c>
      <c r="N285" s="489">
        <v>500</v>
      </c>
      <c r="O285" s="683">
        <v>0</v>
      </c>
      <c r="P285" s="455" t="s">
        <v>31</v>
      </c>
      <c r="Q285" s="459">
        <v>0.001</v>
      </c>
      <c r="R285" s="460" t="s">
        <v>31</v>
      </c>
      <c r="S285" s="455">
        <v>4</v>
      </c>
      <c r="T285" s="461" t="s">
        <v>208</v>
      </c>
      <c r="U285" s="981"/>
      <c r="V285" s="737" t="str">
        <f>IF(TODAY()&gt;$T$3,"VENCIDO",IF((S285/1000)&gt;=(ABS(O285))+Q285,"CONFORME","NÃO CONFORME"))</f>
        <v>0</v>
      </c>
      <c r="W285" s="491" t="s">
        <v>253</v>
      </c>
      <c r="X285" s="492" t="s">
        <v>239</v>
      </c>
    </row>
    <row r="286" spans="1:42" customHeight="1" ht="13">
      <c r="A286" s="591"/>
      <c r="B286" s="591"/>
      <c r="C286" s="591"/>
      <c r="D286" s="591"/>
      <c r="E286" s="591"/>
      <c r="F286" s="983"/>
      <c r="G286" s="986"/>
      <c r="H286" s="986"/>
      <c r="I286" s="986"/>
      <c r="J286" s="987"/>
      <c r="K286" s="578" t="str">
        <f>$K$274</f>
        <v>0</v>
      </c>
      <c r="L286" s="452" t="str">
        <f>$L$274</f>
        <v>0</v>
      </c>
      <c r="M286" s="455">
        <v>1</v>
      </c>
      <c r="N286" s="489">
        <v>1000</v>
      </c>
      <c r="O286" s="490">
        <v>-0.001</v>
      </c>
      <c r="P286" s="455" t="s">
        <v>31</v>
      </c>
      <c r="Q286" s="459">
        <v>0.002</v>
      </c>
      <c r="R286" s="460" t="s">
        <v>31</v>
      </c>
      <c r="S286" s="455">
        <v>5</v>
      </c>
      <c r="T286" s="461" t="s">
        <v>208</v>
      </c>
      <c r="U286" s="981"/>
      <c r="V286" s="737" t="str">
        <f>IF(TODAY()&gt;$T$3,"VENCIDO",IF((S286/1000)&gt;=(ABS(O286))+Q286,"CONFORME","NÃO CONFORME"))</f>
        <v>0</v>
      </c>
      <c r="W286" s="491" t="s">
        <v>253</v>
      </c>
      <c r="X286" s="492" t="s">
        <v>239</v>
      </c>
    </row>
    <row r="287" spans="1:42" customHeight="1" ht="13">
      <c r="A287" s="591"/>
      <c r="B287" s="591"/>
      <c r="C287" s="591"/>
      <c r="D287" s="591"/>
      <c r="E287" s="591"/>
      <c r="F287" s="983"/>
      <c r="G287" s="986"/>
      <c r="H287" s="986"/>
      <c r="I287" s="986"/>
      <c r="J287" s="987"/>
      <c r="K287" s="578" t="str">
        <f>$K$274</f>
        <v>0</v>
      </c>
      <c r="L287" s="452" t="str">
        <f>$L$274</f>
        <v>0</v>
      </c>
      <c r="M287" s="455">
        <v>2</v>
      </c>
      <c r="N287" s="489">
        <v>2000</v>
      </c>
      <c r="O287" s="490">
        <v>-0.002</v>
      </c>
      <c r="P287" s="455" t="s">
        <v>31</v>
      </c>
      <c r="Q287" s="459">
        <v>0.004</v>
      </c>
      <c r="R287" s="460" t="s">
        <v>31</v>
      </c>
      <c r="S287" s="606">
        <v>5</v>
      </c>
      <c r="T287" s="461" t="s">
        <v>208</v>
      </c>
      <c r="U287" s="981"/>
      <c r="V287" s="737" t="str">
        <f>IF(TODAY()&gt;$T$3,"VENCIDO",IF((S287/1000)&gt;=(ABS(O287))+Q287,"CONFORME","NÃO CONFORME"))</f>
        <v>0</v>
      </c>
      <c r="W287" s="491" t="s">
        <v>253</v>
      </c>
      <c r="X287" s="492" t="s">
        <v>239</v>
      </c>
    </row>
    <row r="288" spans="1:42" customHeight="1" ht="13.5">
      <c r="A288" s="591"/>
      <c r="B288" s="591"/>
      <c r="C288" s="591"/>
      <c r="D288" s="591"/>
      <c r="E288" s="591"/>
      <c r="F288" s="983"/>
      <c r="G288" s="986"/>
      <c r="H288" s="986"/>
      <c r="I288" s="986"/>
      <c r="J288" s="987"/>
      <c r="K288" s="578" t="str">
        <f>$K$274</f>
        <v>0</v>
      </c>
      <c r="L288" s="452" t="str">
        <f>$L$274</f>
        <v>0</v>
      </c>
      <c r="M288" s="465" t="s">
        <v>307</v>
      </c>
      <c r="N288" s="497">
        <v>2000</v>
      </c>
      <c r="O288" s="498">
        <v>-0.002</v>
      </c>
      <c r="P288" s="465" t="s">
        <v>31</v>
      </c>
      <c r="Q288" s="468">
        <v>0.004</v>
      </c>
      <c r="R288" s="469" t="s">
        <v>31</v>
      </c>
      <c r="S288" s="465">
        <v>10</v>
      </c>
      <c r="T288" s="470" t="s">
        <v>208</v>
      </c>
      <c r="U288" s="982"/>
      <c r="V288" s="738" t="str">
        <f>IF(TODAY()&gt;$T$3,"VENCIDO",IF((S288/1000)&gt;=(ABS(O288))+Q288,"CONFORME","NÃO CONFORME"))</f>
        <v>0</v>
      </c>
      <c r="W288" s="499" t="s">
        <v>253</v>
      </c>
      <c r="X288" s="500" t="s">
        <v>239</v>
      </c>
    </row>
    <row r="289" spans="1:42" customHeight="1" ht="13">
      <c r="A289" s="591"/>
      <c r="B289" s="591"/>
      <c r="C289" s="591"/>
      <c r="D289" s="591"/>
      <c r="E289" s="591"/>
      <c r="F289" s="1021" t="s">
        <v>336</v>
      </c>
      <c r="G289" s="1022"/>
      <c r="H289" s="1022"/>
      <c r="I289" s="1022"/>
      <c r="J289" s="1023"/>
      <c r="K289" s="473" t="s">
        <v>337</v>
      </c>
      <c r="L289" s="445" t="s">
        <v>127</v>
      </c>
      <c r="M289" s="445" t="s">
        <v>240</v>
      </c>
      <c r="N289" s="475">
        <v>1</v>
      </c>
      <c r="O289" s="689">
        <v>-0.005</v>
      </c>
      <c r="P289" s="446" t="s">
        <v>31</v>
      </c>
      <c r="Q289" s="690">
        <v>0.001</v>
      </c>
      <c r="R289" s="450" t="s">
        <v>31</v>
      </c>
      <c r="S289" s="691">
        <v>3</v>
      </c>
      <c r="T289" s="451" t="s">
        <v>208</v>
      </c>
      <c r="U289" s="976">
        <v>44958</v>
      </c>
      <c r="V289" s="739" t="str">
        <f>IF(TODAY()&gt;$T$3,"VENCIDO",IF((S289/1000)&gt;=(ABS(O289))+Q289,"CONFORME","NÃO CONFORME"))</f>
        <v>0</v>
      </c>
      <c r="W289" s="476" t="s">
        <v>338</v>
      </c>
      <c r="X289" s="477" t="s">
        <v>260</v>
      </c>
    </row>
    <row r="290" spans="1:42" customHeight="1" ht="13">
      <c r="A290" s="591"/>
      <c r="B290" s="591"/>
      <c r="C290" s="591"/>
      <c r="D290" s="591"/>
      <c r="E290" s="591"/>
      <c r="F290" s="1018"/>
      <c r="G290" s="1019"/>
      <c r="H290" s="1019"/>
      <c r="I290" s="1019"/>
      <c r="J290" s="1020"/>
      <c r="K290" s="454" t="str">
        <f>K289</f>
        <v>0</v>
      </c>
      <c r="L290" s="455" t="str">
        <f>$L$289</f>
        <v>0</v>
      </c>
      <c r="M290" s="456" t="s">
        <v>240</v>
      </c>
      <c r="N290" s="489">
        <v>2</v>
      </c>
      <c r="O290" s="683">
        <v>-0.005</v>
      </c>
      <c r="P290" s="455" t="s">
        <v>31</v>
      </c>
      <c r="Q290" s="692">
        <v>0.001</v>
      </c>
      <c r="R290" s="460" t="s">
        <v>31</v>
      </c>
      <c r="S290" s="693">
        <v>4</v>
      </c>
      <c r="T290" s="461" t="s">
        <v>208</v>
      </c>
      <c r="U290" s="977"/>
      <c r="V290" s="737" t="str">
        <f>IF(TODAY()&gt;$T$3,"VENCIDO",IF((S290/1000)&gt;=(ABS(O290))+Q290,"CONFORME","NÃO CONFORME"))</f>
        <v>0</v>
      </c>
      <c r="W290" s="491" t="s">
        <v>338</v>
      </c>
      <c r="X290" s="492" t="s">
        <v>260</v>
      </c>
    </row>
    <row r="291" spans="1:42" customHeight="1" ht="13">
      <c r="A291" s="591"/>
      <c r="B291" s="591"/>
      <c r="C291" s="591"/>
      <c r="D291" s="591"/>
      <c r="E291" s="591"/>
      <c r="F291" s="1018"/>
      <c r="G291" s="1019"/>
      <c r="H291" s="1019"/>
      <c r="I291" s="1019"/>
      <c r="J291" s="1020"/>
      <c r="K291" s="454" t="str">
        <f>K289</f>
        <v>0</v>
      </c>
      <c r="L291" s="455" t="str">
        <f>$L$289</f>
        <v>0</v>
      </c>
      <c r="M291" s="456" t="s">
        <v>307</v>
      </c>
      <c r="N291" s="489">
        <v>2</v>
      </c>
      <c r="O291" s="683">
        <v>-0.006</v>
      </c>
      <c r="P291" s="455" t="s">
        <v>31</v>
      </c>
      <c r="Q291" s="692">
        <v>0.001</v>
      </c>
      <c r="R291" s="460" t="s">
        <v>31</v>
      </c>
      <c r="S291" s="693">
        <v>4</v>
      </c>
      <c r="T291" s="461" t="s">
        <v>208</v>
      </c>
      <c r="U291" s="977"/>
      <c r="V291" s="737" t="str">
        <f>IF(TODAY()&gt;$T$3,"VENCIDO",IF((S291/1000)&gt;=(ABS(O291))+Q291,"CONFORME","NÃO CONFORME"))</f>
        <v>0</v>
      </c>
      <c r="W291" s="491" t="s">
        <v>338</v>
      </c>
      <c r="X291" s="492" t="s">
        <v>260</v>
      </c>
    </row>
    <row r="292" spans="1:42" customHeight="1" ht="13">
      <c r="A292" s="591"/>
      <c r="B292" s="591"/>
      <c r="C292" s="591"/>
      <c r="D292" s="591"/>
      <c r="E292" s="591"/>
      <c r="F292" s="1018"/>
      <c r="G292" s="1019"/>
      <c r="H292" s="1019"/>
      <c r="I292" s="1019"/>
      <c r="J292" s="1020"/>
      <c r="K292" s="454" t="str">
        <f>K289</f>
        <v>0</v>
      </c>
      <c r="L292" s="455" t="str">
        <f>$L$289</f>
        <v>0</v>
      </c>
      <c r="M292" s="456" t="s">
        <v>240</v>
      </c>
      <c r="N292" s="489">
        <v>5</v>
      </c>
      <c r="O292" s="683">
        <v>0.004</v>
      </c>
      <c r="P292" s="456" t="s">
        <v>31</v>
      </c>
      <c r="Q292" s="692">
        <v>0.001</v>
      </c>
      <c r="R292" s="493" t="s">
        <v>31</v>
      </c>
      <c r="S292" s="694">
        <v>5</v>
      </c>
      <c r="T292" s="670" t="s">
        <v>208</v>
      </c>
      <c r="U292" s="977"/>
      <c r="V292" s="737" t="str">
        <f>IF(TODAY()&gt;$T$3,"VENCIDO",IF((S292/1000)&gt;=(ABS(O292))+Q292,"CONFORME","NÃO CONFORME"))</f>
        <v>0</v>
      </c>
      <c r="W292" s="491" t="s">
        <v>338</v>
      </c>
      <c r="X292" s="492" t="s">
        <v>260</v>
      </c>
    </row>
    <row r="293" spans="1:42" customHeight="1" ht="13">
      <c r="A293" s="591"/>
      <c r="B293" s="591"/>
      <c r="C293" s="591"/>
      <c r="D293" s="591"/>
      <c r="E293" s="591"/>
      <c r="F293" s="1018"/>
      <c r="G293" s="1019"/>
      <c r="H293" s="1019"/>
      <c r="I293" s="1019"/>
      <c r="J293" s="1020"/>
      <c r="K293" s="454" t="str">
        <f>K289</f>
        <v>0</v>
      </c>
      <c r="L293" s="455" t="str">
        <f>$L$289</f>
        <v>0</v>
      </c>
      <c r="M293" s="456" t="s">
        <v>262</v>
      </c>
      <c r="N293" s="489">
        <v>10</v>
      </c>
      <c r="O293" s="683">
        <v>-0.007</v>
      </c>
      <c r="P293" s="456" t="s">
        <v>31</v>
      </c>
      <c r="Q293" s="692">
        <v>0.001</v>
      </c>
      <c r="R293" s="493" t="s">
        <v>31</v>
      </c>
      <c r="S293" s="693">
        <v>6</v>
      </c>
      <c r="T293" s="670" t="s">
        <v>208</v>
      </c>
      <c r="U293" s="977"/>
      <c r="V293" s="737" t="str">
        <f>IF(TODAY()&gt;$T$3,"VENCIDO",IF((S293/1000)&gt;=(ABS(O293))+Q293,"CONFORME","NÃO CONFORME"))</f>
        <v>0</v>
      </c>
      <c r="W293" s="491" t="s">
        <v>338</v>
      </c>
      <c r="X293" s="492" t="s">
        <v>260</v>
      </c>
    </row>
    <row r="294" spans="1:42" customHeight="1" ht="13">
      <c r="A294" s="591"/>
      <c r="B294" s="591"/>
      <c r="C294" s="591"/>
      <c r="D294" s="591"/>
      <c r="E294" s="591"/>
      <c r="F294" s="1018"/>
      <c r="G294" s="1019"/>
      <c r="H294" s="1019"/>
      <c r="I294" s="1019"/>
      <c r="J294" s="1020"/>
      <c r="K294" s="454" t="str">
        <f>K289</f>
        <v>0</v>
      </c>
      <c r="L294" s="455" t="str">
        <f>$L$289</f>
        <v>0</v>
      </c>
      <c r="M294" s="456" t="s">
        <v>240</v>
      </c>
      <c r="N294" s="489">
        <v>20</v>
      </c>
      <c r="O294" s="683">
        <v>-0.001</v>
      </c>
      <c r="P294" s="456" t="s">
        <v>31</v>
      </c>
      <c r="Q294" s="692">
        <v>0.001</v>
      </c>
      <c r="R294" s="493" t="s">
        <v>31</v>
      </c>
      <c r="S294" s="694">
        <v>8</v>
      </c>
      <c r="T294" s="670" t="s">
        <v>208</v>
      </c>
      <c r="U294" s="977"/>
      <c r="V294" s="737" t="str">
        <f>IF(TODAY()&gt;$T$3,"VENCIDO",IF((S294/1000)&gt;=(ABS(O294))+Q294,"CONFORME","NÃO CONFORME"))</f>
        <v>0</v>
      </c>
      <c r="W294" s="491" t="s">
        <v>338</v>
      </c>
      <c r="X294" s="492" t="s">
        <v>260</v>
      </c>
    </row>
    <row r="295" spans="1:42" customHeight="1" ht="13">
      <c r="A295" s="591"/>
      <c r="B295" s="591"/>
      <c r="C295" s="591"/>
      <c r="D295" s="591"/>
      <c r="E295" s="591"/>
      <c r="F295" s="1018"/>
      <c r="G295" s="1019"/>
      <c r="H295" s="1019"/>
      <c r="I295" s="1019"/>
      <c r="J295" s="1020"/>
      <c r="K295" s="454" t="str">
        <f>K289</f>
        <v>0</v>
      </c>
      <c r="L295" s="455" t="str">
        <f>$L$289</f>
        <v>0</v>
      </c>
      <c r="M295" s="456" t="s">
        <v>339</v>
      </c>
      <c r="N295" s="489">
        <v>20</v>
      </c>
      <c r="O295" s="683">
        <v>-0.007</v>
      </c>
      <c r="P295" s="456" t="s">
        <v>31</v>
      </c>
      <c r="Q295" s="692">
        <v>0.001</v>
      </c>
      <c r="R295" s="493" t="s">
        <v>31</v>
      </c>
      <c r="S295" s="694">
        <v>8</v>
      </c>
      <c r="T295" s="670" t="s">
        <v>208</v>
      </c>
      <c r="U295" s="977"/>
      <c r="V295" s="737" t="str">
        <f>IF(TODAY()&gt;$T$3,"VENCIDO",IF((S295/1000)&gt;=(ABS(O295))+Q295,"CONFORME","NÃO CONFORME"))</f>
        <v>0</v>
      </c>
      <c r="W295" s="491" t="s">
        <v>338</v>
      </c>
      <c r="X295" s="492" t="s">
        <v>260</v>
      </c>
    </row>
    <row r="296" spans="1:42" customHeight="1" ht="13">
      <c r="A296" s="591"/>
      <c r="B296" s="591"/>
      <c r="C296" s="591"/>
      <c r="D296" s="591"/>
      <c r="E296" s="591"/>
      <c r="F296" s="1018"/>
      <c r="G296" s="1019"/>
      <c r="H296" s="1019"/>
      <c r="I296" s="1019"/>
      <c r="J296" s="1020"/>
      <c r="K296" s="454" t="str">
        <f>K289</f>
        <v>0</v>
      </c>
      <c r="L296" s="455" t="str">
        <f>$L$289</f>
        <v>0</v>
      </c>
      <c r="M296" s="456" t="s">
        <v>261</v>
      </c>
      <c r="N296" s="489">
        <v>50</v>
      </c>
      <c r="O296" s="683">
        <v>0.002</v>
      </c>
      <c r="P296" s="456" t="s">
        <v>31</v>
      </c>
      <c r="Q296" s="692">
        <v>0.001</v>
      </c>
      <c r="R296" s="493" t="s">
        <v>31</v>
      </c>
      <c r="S296" s="694">
        <v>10</v>
      </c>
      <c r="T296" s="670" t="s">
        <v>208</v>
      </c>
      <c r="U296" s="977"/>
      <c r="V296" s="737" t="str">
        <f>IF(TODAY()&gt;$T$3,"VENCIDO",IF((S296/1000)&gt;=(ABS(O296))+Q296,"CONFORME","NÃO CONFORME"))</f>
        <v>0</v>
      </c>
      <c r="W296" s="491" t="s">
        <v>338</v>
      </c>
      <c r="X296" s="492" t="s">
        <v>260</v>
      </c>
    </row>
    <row r="297" spans="1:42" customHeight="1" ht="13.5">
      <c r="A297" s="591"/>
      <c r="B297" s="591"/>
      <c r="C297" s="591"/>
      <c r="D297" s="591"/>
      <c r="E297" s="591"/>
      <c r="F297" s="1018"/>
      <c r="G297" s="1019"/>
      <c r="H297" s="1019"/>
      <c r="I297" s="1019"/>
      <c r="J297" s="1020"/>
      <c r="K297" s="464" t="str">
        <f>K289</f>
        <v>0</v>
      </c>
      <c r="L297" s="465" t="str">
        <f>$L$28</f>
        <v>0</v>
      </c>
      <c r="M297" s="471" t="s">
        <v>240</v>
      </c>
      <c r="N297" s="497">
        <v>100</v>
      </c>
      <c r="O297" s="695">
        <v>0.008999999999999999</v>
      </c>
      <c r="P297" s="465" t="s">
        <v>31</v>
      </c>
      <c r="Q297" s="696">
        <v>0.001</v>
      </c>
      <c r="R297" s="469" t="s">
        <v>31</v>
      </c>
      <c r="S297" s="697">
        <v>15</v>
      </c>
      <c r="T297" s="470" t="s">
        <v>208</v>
      </c>
      <c r="U297" s="978"/>
      <c r="V297" s="738" t="str">
        <f>IF(TODAY()&gt;$T$3,"VENCIDO",IF((S297/1000)&gt;=(ABS(O297))+Q297,"CONFORME","NÃO CONFORME"))</f>
        <v>0</v>
      </c>
      <c r="W297" s="499" t="s">
        <v>338</v>
      </c>
      <c r="X297" s="500" t="s">
        <v>260</v>
      </c>
    </row>
    <row r="298" spans="1:42" customHeight="1" ht="13">
      <c r="A298" s="591"/>
      <c r="B298" s="591"/>
      <c r="C298" s="591"/>
      <c r="D298" s="591"/>
      <c r="E298" s="591"/>
      <c r="F298" s="1021" t="s">
        <v>340</v>
      </c>
      <c r="G298" s="1022"/>
      <c r="H298" s="1022"/>
      <c r="I298" s="1022"/>
      <c r="J298" s="1023"/>
      <c r="K298" s="473" t="s">
        <v>341</v>
      </c>
      <c r="L298" s="445" t="s">
        <v>246</v>
      </c>
      <c r="M298" s="445" t="s">
        <v>240</v>
      </c>
      <c r="N298" s="446">
        <v>1</v>
      </c>
      <c r="O298" s="666">
        <v>-8.0E-6</v>
      </c>
      <c r="P298" s="446" t="s">
        <v>31</v>
      </c>
      <c r="Q298" s="667">
        <v>6.0E-6</v>
      </c>
      <c r="R298" s="450" t="s">
        <v>31</v>
      </c>
      <c r="S298" s="668">
        <v>0.02</v>
      </c>
      <c r="T298" s="451" t="s">
        <v>208</v>
      </c>
      <c r="U298" s="976">
        <v>44986</v>
      </c>
      <c r="V298" s="739" t="str">
        <f>IF(TODAY()&gt;$T$3,"VENCIDO",IF((S298/1000)&gt;=(ABS(O298))+Q298,"CONFORME","NÃO CONFORME"))</f>
        <v>0</v>
      </c>
      <c r="W298" s="476" t="s">
        <v>238</v>
      </c>
      <c r="X298" s="477" t="s">
        <v>260</v>
      </c>
    </row>
    <row r="299" spans="1:42" customHeight="1" ht="13">
      <c r="A299" s="591"/>
      <c r="B299" s="591"/>
      <c r="C299" s="591"/>
      <c r="D299" s="591"/>
      <c r="E299" s="591"/>
      <c r="F299" s="1018"/>
      <c r="G299" s="1019"/>
      <c r="H299" s="1019"/>
      <c r="I299" s="1019"/>
      <c r="J299" s="1020"/>
      <c r="K299" s="454" t="str">
        <f>K298</f>
        <v>0</v>
      </c>
      <c r="L299" s="455" t="str">
        <f>$L$182</f>
        <v>0</v>
      </c>
      <c r="M299" s="456" t="s">
        <v>342</v>
      </c>
      <c r="N299" s="455">
        <v>2</v>
      </c>
      <c r="O299" s="669">
        <v>-9.0E-6</v>
      </c>
      <c r="P299" s="455" t="s">
        <v>31</v>
      </c>
      <c r="Q299" s="607">
        <v>6.0E-6</v>
      </c>
      <c r="R299" s="460" t="s">
        <v>31</v>
      </c>
      <c r="S299" s="561">
        <v>0.02</v>
      </c>
      <c r="T299" s="461" t="s">
        <v>208</v>
      </c>
      <c r="U299" s="977"/>
      <c r="V299" s="737" t="str">
        <f>IF(TODAY()&gt;$T$3,"VENCIDO",IF((S299/1000)&gt;=(ABS(O299))+Q299,"CONFORME","NÃO CONFORME"))</f>
        <v>0</v>
      </c>
      <c r="W299" s="491" t="s">
        <v>238</v>
      </c>
      <c r="X299" s="492" t="s">
        <v>260</v>
      </c>
    </row>
    <row r="300" spans="1:42" customHeight="1" ht="13">
      <c r="A300" s="591"/>
      <c r="B300" s="591"/>
      <c r="C300" s="591"/>
      <c r="D300" s="591"/>
      <c r="E300" s="591"/>
      <c r="F300" s="1018"/>
      <c r="G300" s="1019"/>
      <c r="H300" s="1019"/>
      <c r="I300" s="1019"/>
      <c r="J300" s="1020"/>
      <c r="K300" s="454" t="str">
        <f>K298</f>
        <v>0</v>
      </c>
      <c r="L300" s="455" t="str">
        <f>$L$182</f>
        <v>0</v>
      </c>
      <c r="M300" s="456" t="s">
        <v>240</v>
      </c>
      <c r="N300" s="455">
        <v>5</v>
      </c>
      <c r="O300" s="669">
        <v>-8.0E-6</v>
      </c>
      <c r="P300" s="455" t="s">
        <v>31</v>
      </c>
      <c r="Q300" s="607">
        <v>6.0E-6</v>
      </c>
      <c r="R300" s="460" t="s">
        <v>31</v>
      </c>
      <c r="S300" s="561">
        <v>0.02</v>
      </c>
      <c r="T300" s="461" t="s">
        <v>208</v>
      </c>
      <c r="U300" s="977"/>
      <c r="V300" s="737" t="str">
        <f>IF(TODAY()&gt;$T$3,"VENCIDO",IF((S300/1000)&gt;=(ABS(O300))+Q300,"CONFORME","NÃO CONFORME"))</f>
        <v>0</v>
      </c>
      <c r="W300" s="491" t="s">
        <v>238</v>
      </c>
      <c r="X300" s="492" t="s">
        <v>260</v>
      </c>
    </row>
    <row r="301" spans="1:42" customHeight="1" ht="13">
      <c r="A301" s="591"/>
      <c r="B301" s="591"/>
      <c r="C301" s="591"/>
      <c r="D301" s="591"/>
      <c r="E301" s="591"/>
      <c r="F301" s="1018"/>
      <c r="G301" s="1019"/>
      <c r="H301" s="1019"/>
      <c r="I301" s="1019"/>
      <c r="J301" s="1020"/>
      <c r="K301" s="454" t="str">
        <f>K298</f>
        <v>0</v>
      </c>
      <c r="L301" s="455" t="str">
        <f>$L$182</f>
        <v>0</v>
      </c>
      <c r="M301" s="456" t="s">
        <v>240</v>
      </c>
      <c r="N301" s="455">
        <v>10</v>
      </c>
      <c r="O301" s="669">
        <v>-1.1E-5</v>
      </c>
      <c r="P301" s="456" t="s">
        <v>31</v>
      </c>
      <c r="Q301" s="607">
        <v>8.0E-6</v>
      </c>
      <c r="R301" s="493" t="s">
        <v>31</v>
      </c>
      <c r="S301" s="561">
        <v>0.025</v>
      </c>
      <c r="T301" s="670" t="s">
        <v>208</v>
      </c>
      <c r="U301" s="977"/>
      <c r="V301" s="737" t="str">
        <f>IF(TODAY()&gt;$T$3,"VENCIDO",IF((S301/1000)&gt;=(ABS(O301))+Q301,"CONFORME","NÃO CONFORME"))</f>
        <v>0</v>
      </c>
      <c r="W301" s="491" t="s">
        <v>238</v>
      </c>
      <c r="X301" s="492" t="s">
        <v>260</v>
      </c>
    </row>
    <row r="302" spans="1:42" customHeight="1" ht="13">
      <c r="A302" s="591"/>
      <c r="B302" s="591"/>
      <c r="C302" s="591"/>
      <c r="D302" s="591"/>
      <c r="E302" s="591"/>
      <c r="F302" s="1018"/>
      <c r="G302" s="1019"/>
      <c r="H302" s="1019"/>
      <c r="I302" s="1019"/>
      <c r="J302" s="1020"/>
      <c r="K302" s="454" t="str">
        <f>K298</f>
        <v>0</v>
      </c>
      <c r="L302" s="455" t="str">
        <f>$L$182</f>
        <v>0</v>
      </c>
      <c r="M302" s="456" t="s">
        <v>342</v>
      </c>
      <c r="N302" s="455">
        <v>20</v>
      </c>
      <c r="O302" s="669">
        <v>2.0E-6</v>
      </c>
      <c r="P302" s="456" t="s">
        <v>31</v>
      </c>
      <c r="Q302" s="607">
        <v>1.0E-5</v>
      </c>
      <c r="R302" s="493" t="s">
        <v>31</v>
      </c>
      <c r="S302" s="561">
        <v>0.03</v>
      </c>
      <c r="T302" s="670" t="s">
        <v>208</v>
      </c>
      <c r="U302" s="977"/>
      <c r="V302" s="737" t="str">
        <f>IF(TODAY()&gt;$T$3,"VENCIDO",IF((S302/1000)&gt;=(ABS(O302))+Q302,"CONFORME","NÃO CONFORME"))</f>
        <v>0</v>
      </c>
      <c r="W302" s="491" t="s">
        <v>238</v>
      </c>
      <c r="X302" s="492" t="s">
        <v>260</v>
      </c>
    </row>
    <row r="303" spans="1:42" customHeight="1" ht="13">
      <c r="A303" s="591"/>
      <c r="B303" s="591"/>
      <c r="C303" s="591"/>
      <c r="D303" s="591"/>
      <c r="E303" s="591"/>
      <c r="F303" s="1018"/>
      <c r="G303" s="1019"/>
      <c r="H303" s="1019"/>
      <c r="I303" s="1019"/>
      <c r="J303" s="1020"/>
      <c r="K303" s="454" t="str">
        <f>K298</f>
        <v>0</v>
      </c>
      <c r="L303" s="455" t="str">
        <f>$L$182</f>
        <v>0</v>
      </c>
      <c r="M303" s="456" t="s">
        <v>240</v>
      </c>
      <c r="N303" s="455">
        <v>50</v>
      </c>
      <c r="O303" s="669">
        <v>-1.1E-5</v>
      </c>
      <c r="P303" s="456" t="s">
        <v>31</v>
      </c>
      <c r="Q303" s="607">
        <v>1.2E-5</v>
      </c>
      <c r="R303" s="493" t="s">
        <v>31</v>
      </c>
      <c r="S303" s="561">
        <v>0.04</v>
      </c>
      <c r="T303" s="670" t="s">
        <v>208</v>
      </c>
      <c r="U303" s="977"/>
      <c r="V303" s="737" t="str">
        <f>IF(TODAY()&gt;$T$3,"VENCIDO",IF((S303/1000)&gt;=(ABS(O303))+Q303,"CONFORME","NÃO CONFORME"))</f>
        <v>0</v>
      </c>
      <c r="W303" s="491" t="s">
        <v>238</v>
      </c>
      <c r="X303" s="492" t="s">
        <v>260</v>
      </c>
    </row>
    <row r="304" spans="1:42" customHeight="1" ht="13">
      <c r="A304" s="591"/>
      <c r="B304" s="591"/>
      <c r="C304" s="591"/>
      <c r="D304" s="591"/>
      <c r="E304" s="591"/>
      <c r="F304" s="1018"/>
      <c r="G304" s="1019"/>
      <c r="H304" s="1019"/>
      <c r="I304" s="1019"/>
      <c r="J304" s="1020"/>
      <c r="K304" s="454" t="str">
        <f>K298</f>
        <v>0</v>
      </c>
      <c r="L304" s="455" t="str">
        <f>$L$182</f>
        <v>0</v>
      </c>
      <c r="M304" s="456" t="s">
        <v>240</v>
      </c>
      <c r="N304" s="455">
        <v>100</v>
      </c>
      <c r="O304" s="669">
        <v>-1.8E-5</v>
      </c>
      <c r="P304" s="456" t="s">
        <v>31</v>
      </c>
      <c r="Q304" s="607">
        <v>1.5E-5</v>
      </c>
      <c r="R304" s="493" t="s">
        <v>31</v>
      </c>
      <c r="S304" s="561">
        <v>0.05</v>
      </c>
      <c r="T304" s="670" t="s">
        <v>208</v>
      </c>
      <c r="U304" s="977"/>
      <c r="V304" s="737" t="str">
        <f>IF(TODAY()&gt;$T$3,"VENCIDO",IF((S304/1000)&gt;=(ABS(O304))+Q304,"CONFORME","NÃO CONFORME"))</f>
        <v>0</v>
      </c>
      <c r="W304" s="491" t="s">
        <v>238</v>
      </c>
      <c r="X304" s="492" t="s">
        <v>260</v>
      </c>
    </row>
    <row r="305" spans="1:42" customHeight="1" ht="13">
      <c r="A305" s="591"/>
      <c r="B305" s="591"/>
      <c r="C305" s="591"/>
      <c r="D305" s="591"/>
      <c r="E305" s="591"/>
      <c r="F305" s="1018"/>
      <c r="G305" s="1019"/>
      <c r="H305" s="1019"/>
      <c r="I305" s="1019"/>
      <c r="J305" s="1020"/>
      <c r="K305" s="454" t="str">
        <f>K298</f>
        <v>0</v>
      </c>
      <c r="L305" s="455" t="str">
        <f>$L$182</f>
        <v>0</v>
      </c>
      <c r="M305" s="456" t="s">
        <v>261</v>
      </c>
      <c r="N305" s="455">
        <v>200</v>
      </c>
      <c r="O305" s="669">
        <v>-2.3E-5</v>
      </c>
      <c r="P305" s="456" t="s">
        <v>31</v>
      </c>
      <c r="Q305" s="607">
        <v>2.0E-5</v>
      </c>
      <c r="R305" s="493" t="s">
        <v>31</v>
      </c>
      <c r="S305" s="561">
        <v>0.06</v>
      </c>
      <c r="T305" s="670" t="s">
        <v>208</v>
      </c>
      <c r="U305" s="977"/>
      <c r="V305" s="737" t="str">
        <f>IF(TODAY()&gt;$T$3,"VENCIDO",IF((S305/1000)&gt;=(ABS(O305))+Q305,"CONFORME","NÃO CONFORME"))</f>
        <v>0</v>
      </c>
      <c r="W305" s="491" t="s">
        <v>238</v>
      </c>
      <c r="X305" s="492" t="s">
        <v>260</v>
      </c>
    </row>
    <row r="306" spans="1:42" customHeight="1" ht="13.5">
      <c r="A306" s="591"/>
      <c r="B306" s="591"/>
      <c r="C306" s="591"/>
      <c r="D306" s="591"/>
      <c r="E306" s="591"/>
      <c r="F306" s="1024"/>
      <c r="G306" s="1025"/>
      <c r="H306" s="1025"/>
      <c r="I306" s="1025"/>
      <c r="J306" s="1026"/>
      <c r="K306" s="464" t="str">
        <f>K298</f>
        <v>0</v>
      </c>
      <c r="L306" s="465" t="str">
        <f>$L$182</f>
        <v>0</v>
      </c>
      <c r="M306" s="471" t="s">
        <v>240</v>
      </c>
      <c r="N306" s="465">
        <v>500</v>
      </c>
      <c r="O306" s="671">
        <v>0</v>
      </c>
      <c r="P306" s="465" t="s">
        <v>31</v>
      </c>
      <c r="Q306" s="672">
        <v>2.5E-5</v>
      </c>
      <c r="R306" s="469" t="s">
        <v>31</v>
      </c>
      <c r="S306" s="673">
        <v>0.08</v>
      </c>
      <c r="T306" s="470" t="s">
        <v>208</v>
      </c>
      <c r="U306" s="978"/>
      <c r="V306" s="738" t="str">
        <f>IF(TODAY()&gt;$T$3,"VENCIDO",IF((S306/1000)&gt;=(ABS(O306))+Q306,"CONFORME","NÃO CONFORME"))</f>
        <v>0</v>
      </c>
      <c r="W306" s="499" t="s">
        <v>238</v>
      </c>
      <c r="X306" s="500" t="s">
        <v>260</v>
      </c>
    </row>
    <row r="307" spans="1:42" customHeight="1" ht="13">
      <c r="A307" s="591"/>
      <c r="B307" s="591"/>
      <c r="C307" s="591"/>
      <c r="D307" s="591"/>
      <c r="E307" s="591"/>
      <c r="F307" s="1018" t="s">
        <v>343</v>
      </c>
      <c r="G307" s="1019"/>
      <c r="H307" s="1019"/>
      <c r="I307" s="1019"/>
      <c r="J307" s="1020"/>
      <c r="K307" s="578" t="s">
        <v>344</v>
      </c>
      <c r="L307" s="452" t="s">
        <v>127</v>
      </c>
      <c r="M307" s="446">
        <v>1</v>
      </c>
      <c r="N307" s="475">
        <v>1</v>
      </c>
      <c r="O307" s="448">
        <v>-2.0E-6</v>
      </c>
      <c r="P307" s="446" t="s">
        <v>31</v>
      </c>
      <c r="Q307" s="449">
        <v>1.0E-5</v>
      </c>
      <c r="R307" s="450" t="s">
        <v>31</v>
      </c>
      <c r="S307" s="446">
        <v>0.3</v>
      </c>
      <c r="T307" s="451" t="s">
        <v>208</v>
      </c>
      <c r="U307" s="980">
        <v>44986</v>
      </c>
      <c r="V307" s="739" t="str">
        <f>IF(TODAY()&gt;$T$3,"VENCIDO",IF((S307/1000)&gt;=(ABS(O307))+Q307,"CONFORME","NÃO CONFORME"))</f>
        <v>0</v>
      </c>
      <c r="W307" s="476" t="s">
        <v>238</v>
      </c>
      <c r="X307" s="477" t="s">
        <v>239</v>
      </c>
    </row>
    <row r="308" spans="1:42" customHeight="1" ht="13">
      <c r="A308" s="591"/>
      <c r="B308" s="591"/>
      <c r="C308" s="591"/>
      <c r="D308" s="591"/>
      <c r="E308" s="591"/>
      <c r="F308" s="1018"/>
      <c r="G308" s="1019"/>
      <c r="H308" s="1019"/>
      <c r="I308" s="1019"/>
      <c r="J308" s="1020"/>
      <c r="K308" s="578" t="str">
        <f>K307</f>
        <v>0</v>
      </c>
      <c r="L308" s="452" t="str">
        <f>$L$274</f>
        <v>0</v>
      </c>
      <c r="M308" s="455">
        <v>2</v>
      </c>
      <c r="N308" s="489">
        <v>2</v>
      </c>
      <c r="O308" s="490">
        <v>-4.0E-5</v>
      </c>
      <c r="P308" s="455" t="s">
        <v>31</v>
      </c>
      <c r="Q308" s="459">
        <v>2.0E-5</v>
      </c>
      <c r="R308" s="460" t="s">
        <v>31</v>
      </c>
      <c r="S308" s="455">
        <v>0.4</v>
      </c>
      <c r="T308" s="461" t="s">
        <v>208</v>
      </c>
      <c r="U308" s="981"/>
      <c r="V308" s="737" t="str">
        <f>IF(TODAY()&gt;$T$3,"VENCIDO",IF((S308/1000)&gt;=(ABS(O308))+Q308,"CONFORME","NÃO CONFORME"))</f>
        <v>0</v>
      </c>
      <c r="W308" s="491" t="s">
        <v>238</v>
      </c>
      <c r="X308" s="492" t="s">
        <v>239</v>
      </c>
    </row>
    <row r="309" spans="1:42" customHeight="1" ht="13">
      <c r="A309" s="591"/>
      <c r="B309" s="591"/>
      <c r="C309" s="591"/>
      <c r="D309" s="591"/>
      <c r="E309" s="591"/>
      <c r="F309" s="1018"/>
      <c r="G309" s="1019"/>
      <c r="H309" s="1019"/>
      <c r="I309" s="1019"/>
      <c r="J309" s="1020"/>
      <c r="K309" s="578" t="str">
        <f>K307</f>
        <v>0</v>
      </c>
      <c r="L309" s="452" t="str">
        <f>$L$274</f>
        <v>0</v>
      </c>
      <c r="M309" s="455" t="s">
        <v>250</v>
      </c>
      <c r="N309" s="489">
        <v>2</v>
      </c>
      <c r="O309" s="490">
        <v>-2.0E-5</v>
      </c>
      <c r="P309" s="455" t="s">
        <v>31</v>
      </c>
      <c r="Q309" s="459">
        <v>2.0E-5</v>
      </c>
      <c r="R309" s="460" t="s">
        <v>31</v>
      </c>
      <c r="S309" s="455">
        <v>0.4</v>
      </c>
      <c r="T309" s="461" t="s">
        <v>208</v>
      </c>
      <c r="U309" s="981"/>
      <c r="V309" s="737" t="str">
        <f>IF(TODAY()&gt;$T$3,"VENCIDO",IF((S309/1000)&gt;=(ABS(O309))+Q309,"CONFORME","NÃO CONFORME"))</f>
        <v>0</v>
      </c>
      <c r="W309" s="491" t="s">
        <v>238</v>
      </c>
      <c r="X309" s="492" t="s">
        <v>239</v>
      </c>
    </row>
    <row r="310" spans="1:42" customHeight="1" ht="13">
      <c r="A310" s="591"/>
      <c r="B310" s="591"/>
      <c r="C310" s="591"/>
      <c r="D310" s="591"/>
      <c r="E310" s="591"/>
      <c r="F310" s="1018"/>
      <c r="G310" s="1019"/>
      <c r="H310" s="1019"/>
      <c r="I310" s="1019"/>
      <c r="J310" s="1020"/>
      <c r="K310" s="578" t="str">
        <f>K307</f>
        <v>0</v>
      </c>
      <c r="L310" s="452" t="str">
        <f>$L$274</f>
        <v>0</v>
      </c>
      <c r="M310" s="455">
        <v>5</v>
      </c>
      <c r="N310" s="489">
        <v>5</v>
      </c>
      <c r="O310" s="490">
        <v>1.0E-5</v>
      </c>
      <c r="P310" s="455" t="s">
        <v>31</v>
      </c>
      <c r="Q310" s="459">
        <v>2.0E-5</v>
      </c>
      <c r="R310" s="460" t="s">
        <v>31</v>
      </c>
      <c r="S310" s="455">
        <v>0.5</v>
      </c>
      <c r="T310" s="461" t="s">
        <v>208</v>
      </c>
      <c r="U310" s="981"/>
      <c r="V310" s="737" t="str">
        <f>IF(TODAY()&gt;$T$3,"VENCIDO",IF((S310/1000)&gt;=(ABS(O310))+Q310,"CONFORME","NÃO CONFORME"))</f>
        <v>0</v>
      </c>
      <c r="W310" s="491" t="s">
        <v>238</v>
      </c>
      <c r="X310" s="492" t="s">
        <v>239</v>
      </c>
    </row>
    <row r="311" spans="1:42" customHeight="1" ht="13">
      <c r="A311" s="591"/>
      <c r="B311" s="591"/>
      <c r="C311" s="591"/>
      <c r="D311" s="591"/>
      <c r="E311" s="591"/>
      <c r="F311" s="1018"/>
      <c r="G311" s="1019"/>
      <c r="H311" s="1019"/>
      <c r="I311" s="1019"/>
      <c r="J311" s="1020"/>
      <c r="K311" s="578" t="str">
        <f>K307</f>
        <v>0</v>
      </c>
      <c r="L311" s="452" t="str">
        <f>$L$274</f>
        <v>0</v>
      </c>
      <c r="M311" s="455">
        <v>10</v>
      </c>
      <c r="N311" s="489">
        <v>10</v>
      </c>
      <c r="O311" s="490">
        <v>-0.00016</v>
      </c>
      <c r="P311" s="455" t="s">
        <v>31</v>
      </c>
      <c r="Q311" s="459">
        <v>3.0E-5</v>
      </c>
      <c r="R311" s="460" t="s">
        <v>31</v>
      </c>
      <c r="S311" s="455">
        <v>0.6</v>
      </c>
      <c r="T311" s="461" t="s">
        <v>208</v>
      </c>
      <c r="U311" s="981"/>
      <c r="V311" s="737" t="str">
        <f>IF(TODAY()&gt;$T$3,"VENCIDO",IF((S311/1000)&gt;=(ABS(O311))+Q311,"CONFORME","NÃO CONFORME"))</f>
        <v>0</v>
      </c>
      <c r="W311" s="491" t="s">
        <v>238</v>
      </c>
      <c r="X311" s="492" t="s">
        <v>239</v>
      </c>
    </row>
    <row r="312" spans="1:42" customHeight="1" ht="13">
      <c r="A312" s="591"/>
      <c r="B312" s="591"/>
      <c r="C312" s="591"/>
      <c r="D312" s="591"/>
      <c r="E312" s="591"/>
      <c r="F312" s="1018"/>
      <c r="G312" s="1019"/>
      <c r="H312" s="1019"/>
      <c r="I312" s="1019"/>
      <c r="J312" s="1020"/>
      <c r="K312" s="578" t="str">
        <f>K307</f>
        <v>0</v>
      </c>
      <c r="L312" s="452" t="str">
        <f>$L$274</f>
        <v>0</v>
      </c>
      <c r="M312" s="455">
        <v>20</v>
      </c>
      <c r="N312" s="489">
        <v>20</v>
      </c>
      <c r="O312" s="490">
        <v>0.00011</v>
      </c>
      <c r="P312" s="455" t="s">
        <v>31</v>
      </c>
      <c r="Q312" s="459">
        <v>4.0E-5</v>
      </c>
      <c r="R312" s="460" t="s">
        <v>31</v>
      </c>
      <c r="S312" s="455">
        <v>0.6</v>
      </c>
      <c r="T312" s="461" t="s">
        <v>208</v>
      </c>
      <c r="U312" s="981"/>
      <c r="V312" s="737" t="str">
        <f>IF(TODAY()&gt;$T$3,"VENCIDO",IF((S312/1000)&gt;=(ABS(O312))+Q312,"CONFORME","NÃO CONFORME"))</f>
        <v>0</v>
      </c>
      <c r="W312" s="491" t="s">
        <v>238</v>
      </c>
      <c r="X312" s="492" t="s">
        <v>239</v>
      </c>
    </row>
    <row r="313" spans="1:42" customHeight="1" ht="13">
      <c r="A313" s="591"/>
      <c r="B313" s="591"/>
      <c r="C313" s="591"/>
      <c r="D313" s="591"/>
      <c r="E313" s="591"/>
      <c r="F313" s="1018"/>
      <c r="G313" s="1019"/>
      <c r="H313" s="1019"/>
      <c r="I313" s="1019"/>
      <c r="J313" s="1020"/>
      <c r="K313" s="578" t="str">
        <f>K307</f>
        <v>0</v>
      </c>
      <c r="L313" s="452" t="str">
        <f>$L$274</f>
        <v>0</v>
      </c>
      <c r="M313" s="455" t="s">
        <v>304</v>
      </c>
      <c r="N313" s="489">
        <v>20</v>
      </c>
      <c r="O313" s="490">
        <v>4.0E-5</v>
      </c>
      <c r="P313" s="455" t="s">
        <v>31</v>
      </c>
      <c r="Q313" s="459">
        <v>4.0E-5</v>
      </c>
      <c r="R313" s="460" t="s">
        <v>31</v>
      </c>
      <c r="S313" s="455">
        <v>0.8</v>
      </c>
      <c r="T313" s="461" t="s">
        <v>208</v>
      </c>
      <c r="U313" s="981"/>
      <c r="V313" s="737" t="str">
        <f>IF(TODAY()&gt;$T$3,"VENCIDO",IF((S313/1000)&gt;=(ABS(O313))+Q313,"CONFORME","NÃO CONFORME"))</f>
        <v>0</v>
      </c>
      <c r="W313" s="491" t="s">
        <v>238</v>
      </c>
      <c r="X313" s="492" t="s">
        <v>239</v>
      </c>
    </row>
    <row r="314" spans="1:42" customHeight="1" ht="13">
      <c r="A314" s="591"/>
      <c r="B314" s="591"/>
      <c r="C314" s="591"/>
      <c r="D314" s="591"/>
      <c r="E314" s="591"/>
      <c r="F314" s="1018"/>
      <c r="G314" s="1019"/>
      <c r="H314" s="1019"/>
      <c r="I314" s="1019"/>
      <c r="J314" s="1020"/>
      <c r="K314" s="578" t="str">
        <f>K307</f>
        <v>0</v>
      </c>
      <c r="L314" s="452" t="str">
        <f>$L$274</f>
        <v>0</v>
      </c>
      <c r="M314" s="455">
        <v>50</v>
      </c>
      <c r="N314" s="489">
        <v>50</v>
      </c>
      <c r="O314" s="490">
        <v>-6.999999999999999E-5</v>
      </c>
      <c r="P314" s="455" t="s">
        <v>31</v>
      </c>
      <c r="Q314" s="459">
        <v>6.999999999999999E-5</v>
      </c>
      <c r="R314" s="460" t="s">
        <v>31</v>
      </c>
      <c r="S314" s="455">
        <v>1</v>
      </c>
      <c r="T314" s="461" t="s">
        <v>208</v>
      </c>
      <c r="U314" s="981"/>
      <c r="V314" s="737" t="str">
        <f>IF(TODAY()&gt;$T$3,"VENCIDO",IF((S314/1000)&gt;=(ABS(O314))+Q314,"CONFORME","NÃO CONFORME"))</f>
        <v>0</v>
      </c>
      <c r="W314" s="491" t="s">
        <v>238</v>
      </c>
      <c r="X314" s="492" t="s">
        <v>239</v>
      </c>
    </row>
    <row r="315" spans="1:42" customHeight="1" ht="13">
      <c r="A315" s="591"/>
      <c r="B315" s="591"/>
      <c r="C315" s="591"/>
      <c r="D315" s="591"/>
      <c r="E315" s="591"/>
      <c r="F315" s="1018"/>
      <c r="G315" s="1019"/>
      <c r="H315" s="1019"/>
      <c r="I315" s="1019"/>
      <c r="J315" s="1020"/>
      <c r="K315" s="578" t="str">
        <f>K307</f>
        <v>0</v>
      </c>
      <c r="L315" s="452" t="str">
        <f>$L$274</f>
        <v>0</v>
      </c>
      <c r="M315" s="455">
        <v>100</v>
      </c>
      <c r="N315" s="489">
        <v>100</v>
      </c>
      <c r="O315" s="490">
        <v>-0.00012</v>
      </c>
      <c r="P315" s="455" t="s">
        <v>31</v>
      </c>
      <c r="Q315" s="459">
        <v>0.00013</v>
      </c>
      <c r="R315" s="460" t="s">
        <v>31</v>
      </c>
      <c r="S315" s="455">
        <v>1.5</v>
      </c>
      <c r="T315" s="461" t="s">
        <v>208</v>
      </c>
      <c r="U315" s="981"/>
      <c r="V315" s="737" t="str">
        <f>IF(TODAY()&gt;$T$3,"VENCIDO",IF((S315/1000)&gt;=(ABS(O315))+Q315,"CONFORME","NÃO CONFORME"))</f>
        <v>0</v>
      </c>
      <c r="W315" s="491" t="s">
        <v>238</v>
      </c>
      <c r="X315" s="492" t="s">
        <v>239</v>
      </c>
    </row>
    <row r="316" spans="1:42" customHeight="1" ht="13">
      <c r="A316" s="591"/>
      <c r="B316" s="591"/>
      <c r="C316" s="591"/>
      <c r="D316" s="591"/>
      <c r="E316" s="591"/>
      <c r="F316" s="1018"/>
      <c r="G316" s="1019"/>
      <c r="H316" s="1019"/>
      <c r="I316" s="1019"/>
      <c r="J316" s="1020"/>
      <c r="K316" s="578" t="str">
        <f>K307</f>
        <v>0</v>
      </c>
      <c r="L316" s="452" t="str">
        <f>$L$274</f>
        <v>0</v>
      </c>
      <c r="M316" s="455">
        <v>200</v>
      </c>
      <c r="N316" s="489">
        <v>200</v>
      </c>
      <c r="O316" s="490">
        <v>-0.00013</v>
      </c>
      <c r="P316" s="455" t="s">
        <v>31</v>
      </c>
      <c r="Q316" s="459">
        <v>0.00026</v>
      </c>
      <c r="R316" s="460" t="s">
        <v>31</v>
      </c>
      <c r="S316" s="455">
        <v>1.5</v>
      </c>
      <c r="T316" s="461" t="s">
        <v>208</v>
      </c>
      <c r="U316" s="981"/>
      <c r="V316" s="737" t="str">
        <f>IF(TODAY()&gt;$T$3,"VENCIDO",IF((S316/1000)&gt;=(ABS(O316))+Q316,"CONFORME","NÃO CONFORME"))</f>
        <v>0</v>
      </c>
      <c r="W316" s="491" t="s">
        <v>238</v>
      </c>
      <c r="X316" s="492" t="s">
        <v>239</v>
      </c>
    </row>
    <row r="317" spans="1:42" customHeight="1" ht="13">
      <c r="A317" s="591"/>
      <c r="B317" s="591"/>
      <c r="C317" s="591"/>
      <c r="D317" s="591"/>
      <c r="E317" s="591"/>
      <c r="F317" s="1018"/>
      <c r="G317" s="1019"/>
      <c r="H317" s="1019"/>
      <c r="I317" s="1019"/>
      <c r="J317" s="1020"/>
      <c r="K317" s="578" t="str">
        <f>K307</f>
        <v>0</v>
      </c>
      <c r="L317" s="452" t="str">
        <f>$L$274</f>
        <v>0</v>
      </c>
      <c r="M317" s="455" t="s">
        <v>306</v>
      </c>
      <c r="N317" s="489">
        <v>200</v>
      </c>
      <c r="O317" s="490">
        <v>-6.999999999999999E-5</v>
      </c>
      <c r="P317" s="455" t="s">
        <v>31</v>
      </c>
      <c r="Q317" s="459">
        <v>0.00026</v>
      </c>
      <c r="R317" s="460" t="s">
        <v>31</v>
      </c>
      <c r="S317" s="455">
        <v>3</v>
      </c>
      <c r="T317" s="461" t="s">
        <v>208</v>
      </c>
      <c r="U317" s="981"/>
      <c r="V317" s="737" t="str">
        <f>IF(TODAY()&gt;$T$3,"VENCIDO",IF((S317/1000)&gt;=(ABS(O317))+Q317,"CONFORME","NÃO CONFORME"))</f>
        <v>0</v>
      </c>
      <c r="W317" s="491" t="s">
        <v>238</v>
      </c>
      <c r="X317" s="492" t="s">
        <v>239</v>
      </c>
    </row>
    <row r="318" spans="1:42" customHeight="1" ht="13">
      <c r="A318" s="591"/>
      <c r="B318" s="591"/>
      <c r="C318" s="591"/>
      <c r="D318" s="591"/>
      <c r="E318" s="591"/>
      <c r="F318" s="1018"/>
      <c r="G318" s="1019"/>
      <c r="H318" s="1019"/>
      <c r="I318" s="1019"/>
      <c r="J318" s="1020"/>
      <c r="K318" s="578" t="str">
        <f>K307</f>
        <v>0</v>
      </c>
      <c r="L318" s="452" t="str">
        <f>$L$274</f>
        <v>0</v>
      </c>
      <c r="M318" s="455">
        <v>500</v>
      </c>
      <c r="N318" s="489">
        <v>500</v>
      </c>
      <c r="O318" s="683">
        <v>-0.002</v>
      </c>
      <c r="P318" s="455" t="s">
        <v>31</v>
      </c>
      <c r="Q318" s="459">
        <v>0.001</v>
      </c>
      <c r="R318" s="460" t="s">
        <v>31</v>
      </c>
      <c r="S318" s="455">
        <v>4</v>
      </c>
      <c r="T318" s="461" t="s">
        <v>208</v>
      </c>
      <c r="U318" s="981"/>
      <c r="V318" s="737" t="str">
        <f>IF(TODAY()&gt;$T$3,"VENCIDO",IF((S318/1000)&gt;=(ABS(O318))+Q318,"CONFORME","NÃO CONFORME"))</f>
        <v>0</v>
      </c>
      <c r="W318" s="491" t="s">
        <v>253</v>
      </c>
      <c r="X318" s="492" t="s">
        <v>239</v>
      </c>
    </row>
    <row r="319" spans="1:42" customHeight="1" ht="13">
      <c r="A319" s="591"/>
      <c r="B319" s="591"/>
      <c r="C319" s="591"/>
      <c r="D319" s="591"/>
      <c r="E319" s="591"/>
      <c r="F319" s="1018"/>
      <c r="G319" s="1019"/>
      <c r="H319" s="1019"/>
      <c r="I319" s="1019"/>
      <c r="J319" s="1020"/>
      <c r="K319" s="578" t="str">
        <f>K307</f>
        <v>0</v>
      </c>
      <c r="L319" s="452" t="str">
        <f>$L$274</f>
        <v>0</v>
      </c>
      <c r="M319" s="455">
        <v>1</v>
      </c>
      <c r="N319" s="489">
        <v>1000</v>
      </c>
      <c r="O319" s="490">
        <v>0</v>
      </c>
      <c r="P319" s="455" t="s">
        <v>31</v>
      </c>
      <c r="Q319" s="459">
        <v>0.002</v>
      </c>
      <c r="R319" s="460" t="s">
        <v>31</v>
      </c>
      <c r="S319" s="455">
        <v>5</v>
      </c>
      <c r="T319" s="461" t="s">
        <v>208</v>
      </c>
      <c r="U319" s="981"/>
      <c r="V319" s="737" t="str">
        <f>IF(TODAY()&gt;$T$3,"VENCIDO",IF((S319/1000)&gt;=(ABS(O319))+Q319,"CONFORME","NÃO CONFORME"))</f>
        <v>0</v>
      </c>
      <c r="W319" s="491" t="s">
        <v>253</v>
      </c>
      <c r="X319" s="492" t="s">
        <v>239</v>
      </c>
    </row>
    <row r="320" spans="1:42" customHeight="1" ht="13">
      <c r="A320" s="591"/>
      <c r="B320" s="591"/>
      <c r="C320" s="591"/>
      <c r="D320" s="591"/>
      <c r="E320" s="591"/>
      <c r="F320" s="1018"/>
      <c r="G320" s="1019"/>
      <c r="H320" s="1019"/>
      <c r="I320" s="1019"/>
      <c r="J320" s="1020"/>
      <c r="K320" s="578" t="str">
        <f>K307</f>
        <v>0</v>
      </c>
      <c r="L320" s="452" t="str">
        <f>$L$274</f>
        <v>0</v>
      </c>
      <c r="M320" s="455">
        <v>2</v>
      </c>
      <c r="N320" s="489">
        <v>2000</v>
      </c>
      <c r="O320" s="490">
        <v>0</v>
      </c>
      <c r="P320" s="455" t="s">
        <v>31</v>
      </c>
      <c r="Q320" s="459">
        <v>0.004</v>
      </c>
      <c r="R320" s="460" t="s">
        <v>31</v>
      </c>
      <c r="S320" s="455">
        <v>5</v>
      </c>
      <c r="T320" s="461" t="s">
        <v>208</v>
      </c>
      <c r="U320" s="981"/>
      <c r="V320" s="737" t="str">
        <f>IF(TODAY()&gt;$T$3,"VENCIDO",IF((S320/1000)&gt;=(ABS(O320))+Q320,"CONFORME","NÃO CONFORME"))</f>
        <v>0</v>
      </c>
      <c r="W320" s="491" t="s">
        <v>253</v>
      </c>
      <c r="X320" s="492" t="s">
        <v>239</v>
      </c>
    </row>
    <row r="321" spans="1:42" customHeight="1" ht="13.5">
      <c r="A321" s="591"/>
      <c r="B321" s="591"/>
      <c r="C321" s="591"/>
      <c r="D321" s="591"/>
      <c r="E321" s="591"/>
      <c r="F321" s="1018"/>
      <c r="G321" s="1019"/>
      <c r="H321" s="1019"/>
      <c r="I321" s="1019"/>
      <c r="J321" s="1020"/>
      <c r="K321" s="578" t="str">
        <f>K307</f>
        <v>0</v>
      </c>
      <c r="L321" s="452" t="str">
        <f>$L$274</f>
        <v>0</v>
      </c>
      <c r="M321" s="465" t="s">
        <v>307</v>
      </c>
      <c r="N321" s="497">
        <v>2000</v>
      </c>
      <c r="O321" s="498">
        <v>0.001</v>
      </c>
      <c r="P321" s="465" t="s">
        <v>31</v>
      </c>
      <c r="Q321" s="468">
        <v>0.004</v>
      </c>
      <c r="R321" s="469" t="s">
        <v>31</v>
      </c>
      <c r="S321" s="465">
        <v>10</v>
      </c>
      <c r="T321" s="470" t="s">
        <v>208</v>
      </c>
      <c r="U321" s="982"/>
      <c r="V321" s="738" t="str">
        <f>IF(TODAY()&gt;$T$3,"VENCIDO",IF((S321/1000)&gt;=(ABS(O321))+Q321,"CONFORME","NÃO CONFORME"))</f>
        <v>0</v>
      </c>
      <c r="W321" s="499" t="s">
        <v>253</v>
      </c>
      <c r="X321" s="500" t="s">
        <v>239</v>
      </c>
    </row>
    <row r="322" spans="1:42" customHeight="1" ht="13">
      <c r="A322" s="591"/>
      <c r="B322" s="591"/>
      <c r="C322" s="591"/>
      <c r="D322" s="591"/>
      <c r="E322" s="591"/>
      <c r="F322" s="995" t="s">
        <v>345</v>
      </c>
      <c r="G322" s="968"/>
      <c r="H322" s="968"/>
      <c r="I322" s="968"/>
      <c r="J322" s="969"/>
      <c r="K322" s="444" t="s">
        <v>346</v>
      </c>
      <c r="L322" s="445" t="s">
        <v>127</v>
      </c>
      <c r="M322" s="446" t="s">
        <v>220</v>
      </c>
      <c r="N322" s="475">
        <v>5000</v>
      </c>
      <c r="O322" s="448">
        <v>-0.5</v>
      </c>
      <c r="P322" s="446" t="s">
        <v>31</v>
      </c>
      <c r="Q322" s="449">
        <v>0.1</v>
      </c>
      <c r="R322" s="450" t="s">
        <v>31</v>
      </c>
      <c r="S322" s="606">
        <v>250</v>
      </c>
      <c r="T322" s="451" t="s">
        <v>208</v>
      </c>
      <c r="U322" s="976">
        <v>44317</v>
      </c>
      <c r="V322" s="739" t="str">
        <f>IF(TODAY()&gt;$T$3,"VENCIDO",IF((S322/1000)&gt;=(ABS(O322))+Q322,"CONFORME","NÃO CONFORME"))</f>
        <v>0</v>
      </c>
      <c r="W322" s="487" t="s">
        <v>209</v>
      </c>
      <c r="X322" s="488" t="s">
        <v>210</v>
      </c>
    </row>
    <row r="323" spans="1:42" customHeight="1" ht="13">
      <c r="A323" s="591"/>
      <c r="B323" s="591"/>
      <c r="C323" s="591"/>
      <c r="D323" s="591"/>
      <c r="E323" s="591"/>
      <c r="F323" s="970"/>
      <c r="G323" s="971"/>
      <c r="H323" s="971"/>
      <c r="I323" s="971"/>
      <c r="J323" s="972"/>
      <c r="K323" s="454" t="str">
        <f>$K$322</f>
        <v>0</v>
      </c>
      <c r="L323" s="455" t="str">
        <f>L322</f>
        <v>0</v>
      </c>
      <c r="M323" s="455">
        <v>8</v>
      </c>
      <c r="N323" s="489">
        <v>20000</v>
      </c>
      <c r="O323" s="490">
        <v>-0.1</v>
      </c>
      <c r="P323" s="455" t="s">
        <v>31</v>
      </c>
      <c r="Q323" s="459">
        <v>0.1</v>
      </c>
      <c r="R323" s="460" t="s">
        <v>31</v>
      </c>
      <c r="S323" s="455">
        <v>1000</v>
      </c>
      <c r="T323" s="461" t="s">
        <v>208</v>
      </c>
      <c r="U323" s="977"/>
      <c r="V323" s="737" t="str">
        <f>IF(TODAY()&gt;$T$3,"VENCIDO",IF((S323/1000)&gt;=(ABS(O323))+Q323,"CONFORME","NÃO CONFORME"))</f>
        <v>0</v>
      </c>
      <c r="W323" s="491" t="s">
        <v>209</v>
      </c>
      <c r="X323" s="492" t="s">
        <v>210</v>
      </c>
    </row>
    <row r="324" spans="1:42" customHeight="1" ht="13">
      <c r="A324" s="591"/>
      <c r="B324" s="591"/>
      <c r="C324" s="591"/>
      <c r="D324" s="591"/>
      <c r="E324" s="591"/>
      <c r="F324" s="970"/>
      <c r="G324" s="971"/>
      <c r="H324" s="971"/>
      <c r="I324" s="971"/>
      <c r="J324" s="972"/>
      <c r="K324" s="454" t="str">
        <f>$K$322</f>
        <v>0</v>
      </c>
      <c r="L324" s="455" t="str">
        <f>L323</f>
        <v>0</v>
      </c>
      <c r="M324" s="455">
        <v>6</v>
      </c>
      <c r="N324" s="489">
        <v>20000</v>
      </c>
      <c r="O324" s="490">
        <v>-0.9</v>
      </c>
      <c r="P324" s="455" t="s">
        <v>31</v>
      </c>
      <c r="Q324" s="459">
        <v>0.1</v>
      </c>
      <c r="R324" s="460" t="s">
        <v>31</v>
      </c>
      <c r="S324" s="455">
        <v>1000</v>
      </c>
      <c r="T324" s="461" t="s">
        <v>208</v>
      </c>
      <c r="U324" s="977"/>
      <c r="V324" s="737" t="str">
        <f>IF(TODAY()&gt;$T$3,"VENCIDO",IF((S324/1000)&gt;=(ABS(O324))+Q324,"CONFORME","NÃO CONFORME"))</f>
        <v>0</v>
      </c>
      <c r="W324" s="491" t="s">
        <v>209</v>
      </c>
      <c r="X324" s="492" t="s">
        <v>210</v>
      </c>
    </row>
    <row r="325" spans="1:42" customHeight="1" ht="13.5">
      <c r="A325" s="591"/>
      <c r="B325" s="591"/>
      <c r="C325" s="591"/>
      <c r="D325" s="591"/>
      <c r="E325" s="591"/>
      <c r="F325" s="973"/>
      <c r="G325" s="974"/>
      <c r="H325" s="974"/>
      <c r="I325" s="974"/>
      <c r="J325" s="975"/>
      <c r="K325" s="464" t="str">
        <f>$K$322</f>
        <v>0</v>
      </c>
      <c r="L325" s="465" t="str">
        <f>L324</f>
        <v>0</v>
      </c>
      <c r="M325" s="465">
        <v>5</v>
      </c>
      <c r="N325" s="497">
        <v>20000</v>
      </c>
      <c r="O325" s="498">
        <v>-0.5</v>
      </c>
      <c r="P325" s="465" t="s">
        <v>31</v>
      </c>
      <c r="Q325" s="468">
        <v>0.1</v>
      </c>
      <c r="R325" s="469" t="s">
        <v>31</v>
      </c>
      <c r="S325" s="465">
        <v>1000</v>
      </c>
      <c r="T325" s="470" t="s">
        <v>208</v>
      </c>
      <c r="U325" s="978"/>
      <c r="V325" s="738" t="str">
        <f>IF(TODAY()&gt;$T$3,"VENCIDO",IF((S325/1000)&gt;=(ABS(O325))+Q325,"CONFORME","NÃO CONFORME"))</f>
        <v>0</v>
      </c>
      <c r="W325" s="499" t="s">
        <v>209</v>
      </c>
      <c r="X325" s="500" t="s">
        <v>210</v>
      </c>
    </row>
    <row r="326" spans="1:42" customHeight="1" ht="13.5">
      <c r="A326" s="591"/>
      <c r="B326" s="591"/>
      <c r="C326" s="591"/>
      <c r="D326" s="591"/>
      <c r="E326" s="591"/>
      <c r="F326" s="1007" t="s">
        <v>347</v>
      </c>
      <c r="G326" s="966"/>
      <c r="H326" s="966"/>
      <c r="I326" s="966"/>
      <c r="J326" s="966"/>
      <c r="K326" s="698" t="s">
        <v>348</v>
      </c>
      <c r="L326" s="536" t="s">
        <v>127</v>
      </c>
      <c r="M326" s="537" t="s">
        <v>240</v>
      </c>
      <c r="N326" s="538">
        <v>500</v>
      </c>
      <c r="O326" s="539">
        <v>-0.001</v>
      </c>
      <c r="P326" s="537" t="s">
        <v>31</v>
      </c>
      <c r="Q326" s="540">
        <v>0.001</v>
      </c>
      <c r="R326" s="541" t="s">
        <v>31</v>
      </c>
      <c r="S326" s="537">
        <v>25</v>
      </c>
      <c r="T326" s="699" t="s">
        <v>208</v>
      </c>
      <c r="U326" s="700">
        <v>44621</v>
      </c>
      <c r="V326" s="738" t="str">
        <f>IF(TODAY()&gt;$T$3,"VENCIDO",IF((S326/1000)&gt;=(ABS(O326))+Q326,"CONFORME","NÃO CONFORME"))</f>
        <v>0</v>
      </c>
      <c r="W326" s="544" t="s">
        <v>209</v>
      </c>
      <c r="X326" s="545" t="s">
        <v>239</v>
      </c>
    </row>
    <row r="327" spans="1:42" customHeight="1" ht="13.5">
      <c r="A327" s="591"/>
      <c r="B327" s="591"/>
      <c r="C327" s="591"/>
      <c r="D327" s="591"/>
      <c r="E327" s="591"/>
      <c r="F327" s="988" t="s">
        <v>349</v>
      </c>
      <c r="G327" s="989"/>
      <c r="H327" s="989"/>
      <c r="I327" s="989"/>
      <c r="J327" s="989"/>
      <c r="K327" s="677" t="s">
        <v>350</v>
      </c>
      <c r="L327" s="547" t="s">
        <v>127</v>
      </c>
      <c r="M327" s="548" t="s">
        <v>240</v>
      </c>
      <c r="N327" s="549">
        <v>5000</v>
      </c>
      <c r="O327" s="550">
        <v>0</v>
      </c>
      <c r="P327" s="548" t="s">
        <v>31</v>
      </c>
      <c r="Q327" s="551">
        <v>0.1</v>
      </c>
      <c r="R327" s="552" t="s">
        <v>31</v>
      </c>
      <c r="S327" s="548">
        <v>250</v>
      </c>
      <c r="T327" s="553" t="s">
        <v>208</v>
      </c>
      <c r="U327" s="700">
        <v>44621</v>
      </c>
      <c r="V327" s="738" t="str">
        <f>IF(TODAY()&gt;$T$3,"VENCIDO",IF((S327/1000)&gt;=(ABS(O327))+Q327,"CONFORME","NÃO CONFORME"))</f>
        <v>0</v>
      </c>
      <c r="W327" s="554" t="s">
        <v>209</v>
      </c>
      <c r="X327" s="555" t="s">
        <v>239</v>
      </c>
    </row>
    <row r="328" spans="1:42" customHeight="1" ht="13.5">
      <c r="A328" s="591"/>
      <c r="B328" s="591"/>
      <c r="C328" s="591"/>
      <c r="D328" s="591"/>
      <c r="E328" s="591"/>
      <c r="F328" s="965" t="s">
        <v>351</v>
      </c>
      <c r="G328" s="979"/>
      <c r="H328" s="979"/>
      <c r="I328" s="979"/>
      <c r="J328" s="979"/>
      <c r="K328" s="698" t="s">
        <v>352</v>
      </c>
      <c r="L328" s="536" t="s">
        <v>127</v>
      </c>
      <c r="M328" s="537" t="s">
        <v>240</v>
      </c>
      <c r="N328" s="538">
        <v>2000</v>
      </c>
      <c r="O328" s="539">
        <v>-0.005</v>
      </c>
      <c r="P328" s="537" t="s">
        <v>31</v>
      </c>
      <c r="Q328" s="540">
        <v>0.004</v>
      </c>
      <c r="R328" s="541" t="s">
        <v>31</v>
      </c>
      <c r="S328" s="537">
        <v>100</v>
      </c>
      <c r="T328" s="542" t="s">
        <v>208</v>
      </c>
      <c r="U328" s="543">
        <v>44621</v>
      </c>
      <c r="V328" s="738" t="str">
        <f>IF(TODAY()&gt;$T$3,"VENCIDO",IF((S328/1000)&gt;=(ABS(O328))+Q328,"CONFORME","NÃO CONFORME"))</f>
        <v>0</v>
      </c>
      <c r="W328" s="544" t="s">
        <v>209</v>
      </c>
      <c r="X328" s="545" t="s">
        <v>260</v>
      </c>
    </row>
    <row r="329" spans="1:42" customHeight="1" ht="13.5">
      <c r="A329" s="591"/>
      <c r="B329" s="591"/>
      <c r="C329" s="591"/>
      <c r="D329" s="591"/>
      <c r="E329" s="591"/>
      <c r="F329" s="965" t="s">
        <v>353</v>
      </c>
      <c r="G329" s="979"/>
      <c r="H329" s="979"/>
      <c r="I329" s="979"/>
      <c r="J329" s="979"/>
      <c r="K329" s="698" t="s">
        <v>354</v>
      </c>
      <c r="L329" s="536" t="s">
        <v>127</v>
      </c>
      <c r="M329" s="537" t="s">
        <v>240</v>
      </c>
      <c r="N329" s="538">
        <v>1000</v>
      </c>
      <c r="O329" s="539">
        <v>-0.001</v>
      </c>
      <c r="P329" s="537" t="s">
        <v>31</v>
      </c>
      <c r="Q329" s="540">
        <v>0.002</v>
      </c>
      <c r="R329" s="541" t="s">
        <v>31</v>
      </c>
      <c r="S329" s="537">
        <v>50</v>
      </c>
      <c r="T329" s="542" t="s">
        <v>208</v>
      </c>
      <c r="U329" s="543">
        <v>44621</v>
      </c>
      <c r="V329" s="738" t="str">
        <f>IF(TODAY()&gt;$T$3,"VENCIDO",IF((S329/1000)&gt;=(ABS(O329))+Q329,"CONFORME","NÃO CONFORME"))</f>
        <v>0</v>
      </c>
      <c r="W329" s="554" t="s">
        <v>209</v>
      </c>
      <c r="X329" s="555" t="s">
        <v>239</v>
      </c>
    </row>
    <row r="330" spans="1:42" customHeight="1" ht="13.5">
      <c r="A330" s="591"/>
      <c r="B330" s="591"/>
      <c r="C330" s="591"/>
      <c r="D330" s="591"/>
      <c r="E330" s="591"/>
      <c r="F330" s="965" t="s">
        <v>355</v>
      </c>
      <c r="G330" s="979"/>
      <c r="H330" s="979"/>
      <c r="I330" s="979"/>
      <c r="J330" s="979"/>
      <c r="K330" s="698" t="s">
        <v>356</v>
      </c>
      <c r="L330" s="536" t="s">
        <v>127</v>
      </c>
      <c r="M330" s="537" t="s">
        <v>240</v>
      </c>
      <c r="N330" s="538">
        <v>1000</v>
      </c>
      <c r="O330" s="539">
        <v>0.008999999999999999</v>
      </c>
      <c r="P330" s="537" t="s">
        <v>31</v>
      </c>
      <c r="Q330" s="540">
        <v>0.002</v>
      </c>
      <c r="R330" s="541" t="s">
        <v>31</v>
      </c>
      <c r="S330" s="537">
        <v>50</v>
      </c>
      <c r="T330" s="542" t="s">
        <v>208</v>
      </c>
      <c r="U330" s="543">
        <v>44621</v>
      </c>
      <c r="V330" s="738" t="str">
        <f>IF(TODAY()&gt;$T$3,"VENCIDO",IF((S330/1000)&gt;=(ABS(O330))+Q330,"CONFORME","NÃO CONFORME"))</f>
        <v>0</v>
      </c>
      <c r="W330" s="536" t="s">
        <v>209</v>
      </c>
      <c r="X330" s="701" t="s">
        <v>239</v>
      </c>
    </row>
    <row r="331" spans="1:42" customHeight="1" ht="13">
      <c r="A331" s="591"/>
      <c r="B331" s="591"/>
      <c r="C331" s="591"/>
      <c r="D331" s="591"/>
      <c r="E331" s="591"/>
      <c r="F331" s="970" t="s">
        <v>357</v>
      </c>
      <c r="G331" s="971"/>
      <c r="H331" s="971"/>
      <c r="I331" s="971"/>
      <c r="J331" s="972"/>
      <c r="K331" s="523" t="s">
        <v>358</v>
      </c>
      <c r="L331" s="452" t="s">
        <v>127</v>
      </c>
      <c r="M331" s="485">
        <v>1</v>
      </c>
      <c r="N331" s="482">
        <v>20000</v>
      </c>
      <c r="O331" s="483">
        <v>-1</v>
      </c>
      <c r="P331" s="485" t="s">
        <v>31</v>
      </c>
      <c r="Q331" s="484">
        <v>0.1</v>
      </c>
      <c r="R331" s="494" t="s">
        <v>31</v>
      </c>
      <c r="S331" s="606">
        <v>1000</v>
      </c>
      <c r="T331" s="495" t="s">
        <v>208</v>
      </c>
      <c r="U331" s="977">
        <v>44317</v>
      </c>
      <c r="V331" s="739" t="str">
        <f>IF(TODAY()&gt;$T$3,"VENCIDO",IF((S331/1000)&gt;=(ABS(O331))+Q331,"CONFORME","NÃO CONFORME"))</f>
        <v>0</v>
      </c>
      <c r="W331" s="476" t="s">
        <v>209</v>
      </c>
      <c r="X331" s="477" t="s">
        <v>210</v>
      </c>
    </row>
    <row r="332" spans="1:42" customHeight="1" ht="13">
      <c r="A332" s="591"/>
      <c r="B332" s="591"/>
      <c r="C332" s="591"/>
      <c r="D332" s="591"/>
      <c r="E332" s="591"/>
      <c r="F332" s="970"/>
      <c r="G332" s="971"/>
      <c r="H332" s="971"/>
      <c r="I332" s="971"/>
      <c r="J332" s="972"/>
      <c r="K332" s="454" t="str">
        <f>$K$331</f>
        <v>0</v>
      </c>
      <c r="L332" s="455" t="str">
        <f>$L$331</f>
        <v>0</v>
      </c>
      <c r="M332" s="455">
        <v>2</v>
      </c>
      <c r="N332" s="489">
        <v>20000</v>
      </c>
      <c r="O332" s="702">
        <v>-1</v>
      </c>
      <c r="P332" s="455" t="s">
        <v>31</v>
      </c>
      <c r="Q332" s="459">
        <v>0.1</v>
      </c>
      <c r="R332" s="460" t="s">
        <v>31</v>
      </c>
      <c r="S332" s="606">
        <v>1000</v>
      </c>
      <c r="T332" s="461" t="s">
        <v>208</v>
      </c>
      <c r="U332" s="977"/>
      <c r="V332" s="737" t="str">
        <f>IF(TODAY()&gt;$T$3,"VENCIDO",IF((S332/1000)&gt;=(ABS(O332))+Q332,"CONFORME","NÃO CONFORME"))</f>
        <v>0</v>
      </c>
      <c r="W332" s="491" t="s">
        <v>209</v>
      </c>
      <c r="X332" s="492" t="s">
        <v>210</v>
      </c>
    </row>
    <row r="333" spans="1:42" customHeight="1" ht="13">
      <c r="A333" s="591"/>
      <c r="B333" s="591"/>
      <c r="C333" s="591"/>
      <c r="D333" s="591"/>
      <c r="E333" s="591"/>
      <c r="F333" s="970"/>
      <c r="G333" s="971"/>
      <c r="H333" s="971"/>
      <c r="I333" s="971"/>
      <c r="J333" s="972"/>
      <c r="K333" s="454" t="str">
        <f>$K$331</f>
        <v>0</v>
      </c>
      <c r="L333" s="455" t="str">
        <f>$L$332</f>
        <v>0</v>
      </c>
      <c r="M333" s="455">
        <v>3</v>
      </c>
      <c r="N333" s="489">
        <v>20000</v>
      </c>
      <c r="O333" s="490">
        <v>-0.5</v>
      </c>
      <c r="P333" s="455" t="s">
        <v>31</v>
      </c>
      <c r="Q333" s="459">
        <v>0.1</v>
      </c>
      <c r="R333" s="460" t="s">
        <v>31</v>
      </c>
      <c r="S333" s="455">
        <v>1000</v>
      </c>
      <c r="T333" s="461" t="s">
        <v>208</v>
      </c>
      <c r="U333" s="977"/>
      <c r="V333" s="737" t="str">
        <f>IF(TODAY()&gt;$T$3,"VENCIDO",IF((S333/1000)&gt;=(ABS(O333))+Q333,"CONFORME","NÃO CONFORME"))</f>
        <v>0</v>
      </c>
      <c r="W333" s="491" t="s">
        <v>209</v>
      </c>
      <c r="X333" s="492" t="s">
        <v>210</v>
      </c>
    </row>
    <row r="334" spans="1:42" customHeight="1" ht="13">
      <c r="A334" s="591"/>
      <c r="B334" s="591"/>
      <c r="C334" s="591"/>
      <c r="D334" s="591"/>
      <c r="E334" s="591"/>
      <c r="F334" s="970"/>
      <c r="G334" s="971"/>
      <c r="H334" s="971"/>
      <c r="I334" s="971"/>
      <c r="J334" s="972"/>
      <c r="K334" s="454" t="str">
        <f>$K$331</f>
        <v>0</v>
      </c>
      <c r="L334" s="455" t="str">
        <f>$L$332</f>
        <v>0</v>
      </c>
      <c r="M334" s="455">
        <v>4</v>
      </c>
      <c r="N334" s="489">
        <v>20000</v>
      </c>
      <c r="O334" s="490">
        <v>-0.6</v>
      </c>
      <c r="P334" s="455" t="s">
        <v>31</v>
      </c>
      <c r="Q334" s="459">
        <v>0.1</v>
      </c>
      <c r="R334" s="460" t="s">
        <v>31</v>
      </c>
      <c r="S334" s="455">
        <v>1000</v>
      </c>
      <c r="T334" s="461" t="s">
        <v>208</v>
      </c>
      <c r="U334" s="977"/>
      <c r="V334" s="737" t="str">
        <f>IF(TODAY()&gt;$T$3,"VENCIDO",IF((S334/1000)&gt;=(ABS(O334))+Q334,"CONFORME","NÃO CONFORME"))</f>
        <v>0</v>
      </c>
      <c r="W334" s="491" t="s">
        <v>209</v>
      </c>
      <c r="X334" s="492" t="s">
        <v>210</v>
      </c>
    </row>
    <row r="335" spans="1:42" customHeight="1" ht="12">
      <c r="A335" s="591"/>
      <c r="B335" s="591"/>
      <c r="C335" s="591"/>
      <c r="D335" s="591"/>
      <c r="E335" s="591"/>
      <c r="F335" s="970"/>
      <c r="G335" s="971"/>
      <c r="H335" s="971"/>
      <c r="I335" s="971"/>
      <c r="J335" s="972"/>
      <c r="K335" s="454" t="str">
        <f>$K$331</f>
        <v>0</v>
      </c>
      <c r="L335" s="455" t="str">
        <f>$L$332</f>
        <v>0</v>
      </c>
      <c r="M335" s="455">
        <v>5</v>
      </c>
      <c r="N335" s="489">
        <v>20000</v>
      </c>
      <c r="O335" s="490">
        <v>-0.9</v>
      </c>
      <c r="P335" s="455" t="s">
        <v>31</v>
      </c>
      <c r="Q335" s="459">
        <v>0.1</v>
      </c>
      <c r="R335" s="460" t="s">
        <v>31</v>
      </c>
      <c r="S335" s="455">
        <v>1000</v>
      </c>
      <c r="T335" s="461" t="s">
        <v>208</v>
      </c>
      <c r="U335" s="977"/>
      <c r="V335" s="737" t="str">
        <f>IF(TODAY()&gt;$T$3,"VENCIDO",IF((S335/1000)&gt;=(ABS(O335))+Q335,"CONFORME","NÃO CONFORME"))</f>
        <v>0</v>
      </c>
      <c r="W335" s="491" t="s">
        <v>209</v>
      </c>
      <c r="X335" s="492" t="s">
        <v>210</v>
      </c>
    </row>
    <row r="336" spans="1:42" customHeight="1" ht="13">
      <c r="A336" s="591"/>
      <c r="B336" s="591"/>
      <c r="C336" s="591"/>
      <c r="D336" s="591"/>
      <c r="E336" s="591"/>
      <c r="F336" s="970"/>
      <c r="G336" s="971"/>
      <c r="H336" s="971"/>
      <c r="I336" s="971"/>
      <c r="J336" s="972"/>
      <c r="K336" s="454" t="str">
        <f>$K$331</f>
        <v>0</v>
      </c>
      <c r="L336" s="455" t="str">
        <f>$L$332</f>
        <v>0</v>
      </c>
      <c r="M336" s="455">
        <v>6</v>
      </c>
      <c r="N336" s="489">
        <v>20000</v>
      </c>
      <c r="O336" s="490">
        <v>-0.8</v>
      </c>
      <c r="P336" s="455" t="s">
        <v>31</v>
      </c>
      <c r="Q336" s="459">
        <v>0.1</v>
      </c>
      <c r="R336" s="460" t="s">
        <v>31</v>
      </c>
      <c r="S336" s="455">
        <v>1000</v>
      </c>
      <c r="T336" s="461" t="s">
        <v>208</v>
      </c>
      <c r="U336" s="977"/>
      <c r="V336" s="737" t="str">
        <f>IF(TODAY()&gt;$T$3,"VENCIDO",IF((S336/1000)&gt;=(ABS(O336))+Q336,"CONFORME","NÃO CONFORME"))</f>
        <v>0</v>
      </c>
      <c r="W336" s="491" t="s">
        <v>209</v>
      </c>
      <c r="X336" s="492" t="s">
        <v>210</v>
      </c>
    </row>
    <row r="337" spans="1:42" customHeight="1" ht="13">
      <c r="A337" s="591"/>
      <c r="B337" s="591"/>
      <c r="C337" s="591"/>
      <c r="D337" s="591"/>
      <c r="E337" s="591"/>
      <c r="F337" s="970"/>
      <c r="G337" s="971"/>
      <c r="H337" s="971"/>
      <c r="I337" s="971"/>
      <c r="J337" s="972"/>
      <c r="K337" s="454" t="str">
        <f>$K$331</f>
        <v>0</v>
      </c>
      <c r="L337" s="455" t="str">
        <f>$L$332</f>
        <v>0</v>
      </c>
      <c r="M337" s="455">
        <v>13</v>
      </c>
      <c r="N337" s="489">
        <v>20000</v>
      </c>
      <c r="O337" s="490">
        <v>-1</v>
      </c>
      <c r="P337" s="455" t="s">
        <v>31</v>
      </c>
      <c r="Q337" s="459">
        <v>0.1</v>
      </c>
      <c r="R337" s="460" t="s">
        <v>31</v>
      </c>
      <c r="S337" s="606">
        <v>1000</v>
      </c>
      <c r="T337" s="461" t="s">
        <v>208</v>
      </c>
      <c r="U337" s="977"/>
      <c r="V337" s="737" t="str">
        <f>IF(TODAY()&gt;$T$3,"VENCIDO",IF((S337/1000)&gt;=(ABS(O337))+Q337,"CONFORME","NÃO CONFORME"))</f>
        <v>0</v>
      </c>
      <c r="W337" s="491" t="s">
        <v>209</v>
      </c>
      <c r="X337" s="492" t="s">
        <v>210</v>
      </c>
    </row>
    <row r="338" spans="1:42" customHeight="1" ht="13">
      <c r="A338" s="591"/>
      <c r="B338" s="591"/>
      <c r="C338" s="591"/>
      <c r="D338" s="591"/>
      <c r="E338" s="591"/>
      <c r="F338" s="970"/>
      <c r="G338" s="971"/>
      <c r="H338" s="971"/>
      <c r="I338" s="971"/>
      <c r="J338" s="972"/>
      <c r="K338" s="454" t="str">
        <f>$K$331</f>
        <v>0</v>
      </c>
      <c r="L338" s="455" t="str">
        <f>$L$332</f>
        <v>0</v>
      </c>
      <c r="M338" s="455">
        <v>8</v>
      </c>
      <c r="N338" s="489">
        <v>20000</v>
      </c>
      <c r="O338" s="490">
        <v>-1</v>
      </c>
      <c r="P338" s="455" t="s">
        <v>31</v>
      </c>
      <c r="Q338" s="459">
        <v>0.1</v>
      </c>
      <c r="R338" s="460" t="s">
        <v>31</v>
      </c>
      <c r="S338" s="606">
        <v>1000</v>
      </c>
      <c r="T338" s="461" t="s">
        <v>208</v>
      </c>
      <c r="U338" s="977"/>
      <c r="V338" s="737" t="str">
        <f>IF(TODAY()&gt;$T$3,"VENCIDO",IF((S338/1000)&gt;=(ABS(O338))+Q338,"CONFORME","NÃO CONFORME"))</f>
        <v>0</v>
      </c>
      <c r="W338" s="491" t="s">
        <v>209</v>
      </c>
      <c r="X338" s="492" t="s">
        <v>210</v>
      </c>
    </row>
    <row r="339" spans="1:42" customHeight="1" ht="13">
      <c r="A339" s="591"/>
      <c r="B339" s="591"/>
      <c r="C339" s="591"/>
      <c r="D339" s="591"/>
      <c r="E339" s="591"/>
      <c r="F339" s="970"/>
      <c r="G339" s="971"/>
      <c r="H339" s="971"/>
      <c r="I339" s="971"/>
      <c r="J339" s="972"/>
      <c r="K339" s="454" t="str">
        <f>$K$331</f>
        <v>0</v>
      </c>
      <c r="L339" s="455" t="str">
        <f>$L$332</f>
        <v>0</v>
      </c>
      <c r="M339" s="485">
        <v>9</v>
      </c>
      <c r="N339" s="482">
        <v>20000</v>
      </c>
      <c r="O339" s="483">
        <v>-0.5</v>
      </c>
      <c r="P339" s="485" t="s">
        <v>31</v>
      </c>
      <c r="Q339" s="484">
        <v>0.1</v>
      </c>
      <c r="R339" s="494" t="s">
        <v>31</v>
      </c>
      <c r="S339" s="485">
        <v>1000</v>
      </c>
      <c r="T339" s="495" t="s">
        <v>208</v>
      </c>
      <c r="U339" s="977"/>
      <c r="V339" s="737" t="str">
        <f>IF(TODAY()&gt;$T$3,"VENCIDO",IF((S339/1000)&gt;=(ABS(O339))+Q339,"CONFORME","NÃO CONFORME"))</f>
        <v>0</v>
      </c>
      <c r="W339" s="491" t="s">
        <v>209</v>
      </c>
      <c r="X339" s="492" t="s">
        <v>210</v>
      </c>
    </row>
    <row r="340" spans="1:42" customHeight="1" ht="13">
      <c r="A340" s="591"/>
      <c r="B340" s="591"/>
      <c r="C340" s="591"/>
      <c r="D340" s="591"/>
      <c r="E340" s="591"/>
      <c r="F340" s="970"/>
      <c r="G340" s="971"/>
      <c r="H340" s="971"/>
      <c r="I340" s="971"/>
      <c r="J340" s="972"/>
      <c r="K340" s="454" t="str">
        <f>$K$331</f>
        <v>0</v>
      </c>
      <c r="L340" s="455" t="str">
        <f>$L$332</f>
        <v>0</v>
      </c>
      <c r="M340" s="455">
        <v>10</v>
      </c>
      <c r="N340" s="489">
        <v>20000</v>
      </c>
      <c r="O340" s="490">
        <v>-0.8</v>
      </c>
      <c r="P340" s="455" t="s">
        <v>31</v>
      </c>
      <c r="Q340" s="459">
        <v>0.1</v>
      </c>
      <c r="R340" s="460" t="s">
        <v>31</v>
      </c>
      <c r="S340" s="455">
        <v>1000</v>
      </c>
      <c r="T340" s="461" t="s">
        <v>208</v>
      </c>
      <c r="U340" s="977"/>
      <c r="V340" s="737" t="str">
        <f>IF(TODAY()&gt;$T$3,"VENCIDO",IF((S340/1000)&gt;=(ABS(O340))+Q340,"CONFORME","NÃO CONFORME"))</f>
        <v>0</v>
      </c>
      <c r="W340" s="491" t="s">
        <v>209</v>
      </c>
      <c r="X340" s="492" t="s">
        <v>210</v>
      </c>
    </row>
    <row r="341" spans="1:42" customHeight="1" ht="13">
      <c r="A341" s="591"/>
      <c r="B341" s="591"/>
      <c r="C341" s="591"/>
      <c r="D341" s="591"/>
      <c r="E341" s="591"/>
      <c r="F341" s="970"/>
      <c r="G341" s="971"/>
      <c r="H341" s="971"/>
      <c r="I341" s="971"/>
      <c r="J341" s="972"/>
      <c r="K341" s="454" t="str">
        <f>$K$331</f>
        <v>0</v>
      </c>
      <c r="L341" s="455" t="str">
        <f>$L$332</f>
        <v>0</v>
      </c>
      <c r="M341" s="455">
        <v>11</v>
      </c>
      <c r="N341" s="489">
        <v>20000</v>
      </c>
      <c r="O341" s="490">
        <v>-0.9</v>
      </c>
      <c r="P341" s="455" t="s">
        <v>31</v>
      </c>
      <c r="Q341" s="459">
        <v>0.1</v>
      </c>
      <c r="R341" s="460" t="s">
        <v>31</v>
      </c>
      <c r="S341" s="455">
        <v>1000</v>
      </c>
      <c r="T341" s="461" t="s">
        <v>208</v>
      </c>
      <c r="U341" s="977"/>
      <c r="V341" s="737" t="str">
        <f>IF(TODAY()&gt;$T$3,"VENCIDO",IF((S341/1000)&gt;=(ABS(O341))+Q341,"CONFORME","NÃO CONFORME"))</f>
        <v>0</v>
      </c>
      <c r="W341" s="491" t="s">
        <v>209</v>
      </c>
      <c r="X341" s="492" t="s">
        <v>210</v>
      </c>
    </row>
    <row r="342" spans="1:42" customHeight="1" ht="13">
      <c r="A342" s="591"/>
      <c r="B342" s="591"/>
      <c r="C342" s="591"/>
      <c r="D342" s="591"/>
      <c r="E342" s="591"/>
      <c r="F342" s="970"/>
      <c r="G342" s="971"/>
      <c r="H342" s="971"/>
      <c r="I342" s="971"/>
      <c r="J342" s="972"/>
      <c r="K342" s="454" t="str">
        <f>$K$331</f>
        <v>0</v>
      </c>
      <c r="L342" s="455" t="str">
        <f>$L$332</f>
        <v>0</v>
      </c>
      <c r="M342" s="455">
        <v>12</v>
      </c>
      <c r="N342" s="489">
        <v>20000</v>
      </c>
      <c r="O342" s="490">
        <v>-0.9</v>
      </c>
      <c r="P342" s="455" t="s">
        <v>31</v>
      </c>
      <c r="Q342" s="459">
        <v>0.1</v>
      </c>
      <c r="R342" s="460" t="s">
        <v>31</v>
      </c>
      <c r="S342" s="455">
        <v>1000</v>
      </c>
      <c r="T342" s="461" t="s">
        <v>208</v>
      </c>
      <c r="U342" s="977"/>
      <c r="V342" s="737" t="str">
        <f>IF(TODAY()&gt;$T$3,"VENCIDO",IF((S342/1000)&gt;=(ABS(O342))+Q342,"CONFORME","NÃO CONFORME"))</f>
        <v>0</v>
      </c>
      <c r="W342" s="491" t="s">
        <v>209</v>
      </c>
      <c r="X342" s="492" t="s">
        <v>210</v>
      </c>
    </row>
    <row r="343" spans="1:42" customHeight="1" ht="13">
      <c r="A343" s="591"/>
      <c r="B343" s="591"/>
      <c r="C343" s="591"/>
      <c r="D343" s="591"/>
      <c r="E343" s="591"/>
      <c r="F343" s="970"/>
      <c r="G343" s="971"/>
      <c r="H343" s="971"/>
      <c r="I343" s="971"/>
      <c r="J343" s="972"/>
      <c r="K343" s="454" t="str">
        <f>$K$331</f>
        <v>0</v>
      </c>
      <c r="L343" s="455" t="str">
        <f>$L$332</f>
        <v>0</v>
      </c>
      <c r="M343" s="455">
        <v>20</v>
      </c>
      <c r="N343" s="489">
        <v>20000</v>
      </c>
      <c r="O343" s="490">
        <v>-0.3</v>
      </c>
      <c r="P343" s="455" t="s">
        <v>31</v>
      </c>
      <c r="Q343" s="459">
        <v>0.1</v>
      </c>
      <c r="R343" s="460" t="s">
        <v>31</v>
      </c>
      <c r="S343" s="455">
        <v>1000</v>
      </c>
      <c r="T343" s="461" t="s">
        <v>208</v>
      </c>
      <c r="U343" s="977"/>
      <c r="V343" s="737" t="str">
        <f>IF(TODAY()&gt;$T$3,"VENCIDO",IF((S343/1000)&gt;=(ABS(O343))+Q343,"CONFORME","NÃO CONFORME"))</f>
        <v>0</v>
      </c>
      <c r="W343" s="491" t="s">
        <v>209</v>
      </c>
      <c r="X343" s="492" t="s">
        <v>210</v>
      </c>
    </row>
    <row r="344" spans="1:42" customHeight="1" ht="13">
      <c r="A344" s="591"/>
      <c r="B344" s="591"/>
      <c r="C344" s="591"/>
      <c r="D344" s="591"/>
      <c r="E344" s="591"/>
      <c r="F344" s="970"/>
      <c r="G344" s="971"/>
      <c r="H344" s="971"/>
      <c r="I344" s="971"/>
      <c r="J344" s="972"/>
      <c r="K344" s="454" t="str">
        <f>$K$331</f>
        <v>0</v>
      </c>
      <c r="L344" s="455" t="str">
        <f>$L$332</f>
        <v>0</v>
      </c>
      <c r="M344" s="455">
        <v>14</v>
      </c>
      <c r="N344" s="489">
        <v>20000</v>
      </c>
      <c r="O344" s="490">
        <v>-0.8</v>
      </c>
      <c r="P344" s="455" t="s">
        <v>31</v>
      </c>
      <c r="Q344" s="459">
        <v>0.1</v>
      </c>
      <c r="R344" s="460" t="s">
        <v>31</v>
      </c>
      <c r="S344" s="455">
        <v>1000</v>
      </c>
      <c r="T344" s="461" t="s">
        <v>208</v>
      </c>
      <c r="U344" s="977"/>
      <c r="V344" s="737" t="str">
        <f>IF(TODAY()&gt;$T$3,"VENCIDO",IF((S344/1000)&gt;=(ABS(O344))+Q344,"CONFORME","NÃO CONFORME"))</f>
        <v>0</v>
      </c>
      <c r="W344" s="491" t="s">
        <v>209</v>
      </c>
      <c r="X344" s="492" t="s">
        <v>210</v>
      </c>
    </row>
    <row r="345" spans="1:42" customHeight="1" ht="13">
      <c r="A345" s="591"/>
      <c r="B345" s="591"/>
      <c r="C345" s="591"/>
      <c r="D345" s="591"/>
      <c r="E345" s="591"/>
      <c r="F345" s="970"/>
      <c r="G345" s="971"/>
      <c r="H345" s="971"/>
      <c r="I345" s="971"/>
      <c r="J345" s="972"/>
      <c r="K345" s="454" t="str">
        <f>$K$331</f>
        <v>0</v>
      </c>
      <c r="L345" s="455" t="str">
        <f>$L$332</f>
        <v>0</v>
      </c>
      <c r="M345" s="455">
        <v>15</v>
      </c>
      <c r="N345" s="489">
        <v>20000</v>
      </c>
      <c r="O345" s="490">
        <v>-0.8</v>
      </c>
      <c r="P345" s="455" t="s">
        <v>31</v>
      </c>
      <c r="Q345" s="459">
        <v>0.1</v>
      </c>
      <c r="R345" s="460" t="s">
        <v>31</v>
      </c>
      <c r="S345" s="455">
        <v>1000</v>
      </c>
      <c r="T345" s="461" t="s">
        <v>208</v>
      </c>
      <c r="U345" s="977"/>
      <c r="V345" s="737" t="str">
        <f>IF(TODAY()&gt;$T$3,"VENCIDO",IF((S345/1000)&gt;=(ABS(O345))+Q345,"CONFORME","NÃO CONFORME"))</f>
        <v>0</v>
      </c>
      <c r="W345" s="491" t="s">
        <v>209</v>
      </c>
      <c r="X345" s="492" t="s">
        <v>210</v>
      </c>
    </row>
    <row r="346" spans="1:42" customHeight="1" ht="13">
      <c r="A346" s="591"/>
      <c r="B346" s="591"/>
      <c r="C346" s="591"/>
      <c r="D346" s="591"/>
      <c r="E346" s="591"/>
      <c r="F346" s="970"/>
      <c r="G346" s="971"/>
      <c r="H346" s="971"/>
      <c r="I346" s="971"/>
      <c r="J346" s="972"/>
      <c r="K346" s="454" t="str">
        <f>$K$331</f>
        <v>0</v>
      </c>
      <c r="L346" s="455" t="str">
        <f>$L$332</f>
        <v>0</v>
      </c>
      <c r="M346" s="455">
        <v>16</v>
      </c>
      <c r="N346" s="489">
        <v>20000</v>
      </c>
      <c r="O346" s="490">
        <v>-0.7</v>
      </c>
      <c r="P346" s="455" t="s">
        <v>31</v>
      </c>
      <c r="Q346" s="459">
        <v>0.1</v>
      </c>
      <c r="R346" s="460" t="s">
        <v>31</v>
      </c>
      <c r="S346" s="455">
        <v>1000</v>
      </c>
      <c r="T346" s="461" t="s">
        <v>208</v>
      </c>
      <c r="U346" s="977"/>
      <c r="V346" s="737" t="str">
        <f>IF(TODAY()&gt;$T$3,"VENCIDO",IF((S346/1000)&gt;=(ABS(O346))+Q346,"CONFORME","NÃO CONFORME"))</f>
        <v>0</v>
      </c>
      <c r="W346" s="491" t="s">
        <v>209</v>
      </c>
      <c r="X346" s="492" t="s">
        <v>210</v>
      </c>
    </row>
    <row r="347" spans="1:42" customHeight="1" ht="13">
      <c r="A347" s="591"/>
      <c r="B347" s="591"/>
      <c r="C347" s="591"/>
      <c r="D347" s="591"/>
      <c r="E347" s="591"/>
      <c r="F347" s="970"/>
      <c r="G347" s="971"/>
      <c r="H347" s="971"/>
      <c r="I347" s="971"/>
      <c r="J347" s="972"/>
      <c r="K347" s="454" t="str">
        <f>$K$331</f>
        <v>0</v>
      </c>
      <c r="L347" s="455" t="str">
        <f>$L$332</f>
        <v>0</v>
      </c>
      <c r="M347" s="455">
        <v>17</v>
      </c>
      <c r="N347" s="489">
        <v>20000</v>
      </c>
      <c r="O347" s="490">
        <v>-0.5</v>
      </c>
      <c r="P347" s="455" t="s">
        <v>31</v>
      </c>
      <c r="Q347" s="459">
        <v>0.1</v>
      </c>
      <c r="R347" s="460" t="s">
        <v>31</v>
      </c>
      <c r="S347" s="455">
        <v>1000</v>
      </c>
      <c r="T347" s="461" t="s">
        <v>208</v>
      </c>
      <c r="U347" s="977"/>
      <c r="V347" s="737" t="str">
        <f>IF(TODAY()&gt;$T$3,"VENCIDO",IF((S347/1000)&gt;=(ABS(O347))+Q347,"CONFORME","NÃO CONFORME"))</f>
        <v>0</v>
      </c>
      <c r="W347" s="491" t="s">
        <v>209</v>
      </c>
      <c r="X347" s="492" t="s">
        <v>210</v>
      </c>
    </row>
    <row r="348" spans="1:42" customHeight="1" ht="13">
      <c r="A348" s="591"/>
      <c r="B348" s="591"/>
      <c r="C348" s="591"/>
      <c r="D348" s="591"/>
      <c r="E348" s="591"/>
      <c r="F348" s="970"/>
      <c r="G348" s="971"/>
      <c r="H348" s="971"/>
      <c r="I348" s="971"/>
      <c r="J348" s="972"/>
      <c r="K348" s="454" t="str">
        <f>$K$331</f>
        <v>0</v>
      </c>
      <c r="L348" s="455" t="str">
        <f>$L$332</f>
        <v>0</v>
      </c>
      <c r="M348" s="455">
        <v>18</v>
      </c>
      <c r="N348" s="489">
        <v>20000</v>
      </c>
      <c r="O348" s="490">
        <v>-0.7</v>
      </c>
      <c r="P348" s="455" t="s">
        <v>31</v>
      </c>
      <c r="Q348" s="459">
        <v>0.1</v>
      </c>
      <c r="R348" s="460" t="s">
        <v>31</v>
      </c>
      <c r="S348" s="455">
        <v>1000</v>
      </c>
      <c r="T348" s="461" t="s">
        <v>208</v>
      </c>
      <c r="U348" s="977"/>
      <c r="V348" s="737" t="str">
        <f>IF(TODAY()&gt;$T$3,"VENCIDO",IF((S348/1000)&gt;=(ABS(O348))+Q348,"CONFORME","NÃO CONFORME"))</f>
        <v>0</v>
      </c>
      <c r="W348" s="491" t="s">
        <v>209</v>
      </c>
      <c r="X348" s="492" t="s">
        <v>210</v>
      </c>
    </row>
    <row r="349" spans="1:42" customHeight="1" ht="13.5">
      <c r="A349" s="591"/>
      <c r="B349" s="591"/>
      <c r="C349" s="591"/>
      <c r="D349" s="591"/>
      <c r="E349" s="591"/>
      <c r="F349" s="973"/>
      <c r="G349" s="974"/>
      <c r="H349" s="974"/>
      <c r="I349" s="974"/>
      <c r="J349" s="975"/>
      <c r="K349" s="464" t="str">
        <f>$K$331</f>
        <v>0</v>
      </c>
      <c r="L349" s="465" t="str">
        <f>$L$332</f>
        <v>0</v>
      </c>
      <c r="M349" s="465">
        <v>19</v>
      </c>
      <c r="N349" s="497">
        <v>20000</v>
      </c>
      <c r="O349" s="498">
        <v>-0.7</v>
      </c>
      <c r="P349" s="465" t="s">
        <v>31</v>
      </c>
      <c r="Q349" s="468">
        <v>0.1</v>
      </c>
      <c r="R349" s="469" t="s">
        <v>31</v>
      </c>
      <c r="S349" s="465">
        <v>1000</v>
      </c>
      <c r="T349" s="470" t="s">
        <v>208</v>
      </c>
      <c r="U349" s="978"/>
      <c r="V349" s="737" t="str">
        <f>IF(TODAY()&gt;$T$3,"VENCIDO",IF((S349/1000)&gt;=(ABS(O349))+Q349,"CONFORME","NÃO CONFORME"))</f>
        <v>0</v>
      </c>
      <c r="W349" s="491" t="s">
        <v>209</v>
      </c>
      <c r="X349" s="492" t="s">
        <v>210</v>
      </c>
    </row>
    <row r="350" spans="1:42" customHeight="1" ht="13.5">
      <c r="A350" s="591"/>
      <c r="B350" s="591"/>
      <c r="C350" s="591"/>
      <c r="D350" s="591"/>
      <c r="E350" s="591"/>
      <c r="F350" s="965" t="s">
        <v>359</v>
      </c>
      <c r="G350" s="966"/>
      <c r="H350" s="966"/>
      <c r="I350" s="966"/>
      <c r="J350" s="966"/>
      <c r="K350" s="698" t="s">
        <v>360</v>
      </c>
      <c r="L350" s="536" t="s">
        <v>127</v>
      </c>
      <c r="M350" s="537" t="s">
        <v>240</v>
      </c>
      <c r="N350" s="538">
        <v>200</v>
      </c>
      <c r="O350" s="539">
        <v>-0.00021</v>
      </c>
      <c r="P350" s="537" t="s">
        <v>31</v>
      </c>
      <c r="Q350" s="540">
        <v>0.00026</v>
      </c>
      <c r="R350" s="541" t="s">
        <v>31</v>
      </c>
      <c r="S350" s="537">
        <v>3</v>
      </c>
      <c r="T350" s="542" t="s">
        <v>208</v>
      </c>
      <c r="U350" s="543">
        <v>44166</v>
      </c>
      <c r="V350" s="738" t="str">
        <f>IF(TODAY()&gt;$T$3,"VENCIDO",IF((S350/1000)&gt;=(ABS(O350))+Q350,"CONFORME","NÃO CONFORME"))</f>
        <v>0</v>
      </c>
      <c r="W350" s="544"/>
      <c r="X350" s="545"/>
    </row>
    <row r="351" spans="1:42" customHeight="1" ht="13.5">
      <c r="A351" s="591"/>
      <c r="B351" s="591"/>
      <c r="C351" s="591"/>
      <c r="D351" s="591"/>
      <c r="E351" s="591"/>
      <c r="F351" s="965" t="s">
        <v>361</v>
      </c>
      <c r="G351" s="966"/>
      <c r="H351" s="966"/>
      <c r="I351" s="966"/>
      <c r="J351" s="966"/>
      <c r="K351" s="698" t="s">
        <v>362</v>
      </c>
      <c r="L351" s="536" t="s">
        <v>127</v>
      </c>
      <c r="M351" s="537">
        <v>12561</v>
      </c>
      <c r="N351" s="538">
        <v>10000</v>
      </c>
      <c r="O351" s="539">
        <v>-0.2</v>
      </c>
      <c r="P351" s="537" t="s">
        <v>31</v>
      </c>
      <c r="Q351" s="540">
        <v>0.1</v>
      </c>
      <c r="R351" s="541" t="s">
        <v>31</v>
      </c>
      <c r="S351" s="537">
        <v>500</v>
      </c>
      <c r="T351" s="542" t="s">
        <v>208</v>
      </c>
      <c r="U351" s="543">
        <v>44317</v>
      </c>
      <c r="V351" s="738" t="str">
        <f>IF(TODAY()&gt;$T$3,"VENCIDO",IF((S351/1000)&gt;=(ABS(O351))+Q351,"CONFORME","NÃO CONFORME"))</f>
        <v>0</v>
      </c>
      <c r="W351" s="544" t="s">
        <v>209</v>
      </c>
      <c r="X351" s="545" t="s">
        <v>239</v>
      </c>
    </row>
    <row r="352" spans="1:42" customHeight="1" ht="13.5">
      <c r="A352" s="591"/>
      <c r="B352" s="591"/>
      <c r="C352" s="591"/>
      <c r="D352" s="591"/>
      <c r="E352" s="591"/>
      <c r="F352" s="967" t="s">
        <v>363</v>
      </c>
      <c r="G352" s="968"/>
      <c r="H352" s="968"/>
      <c r="I352" s="968"/>
      <c r="J352" s="969"/>
      <c r="K352" s="444" t="s">
        <v>364</v>
      </c>
      <c r="L352" s="445" t="s">
        <v>127</v>
      </c>
      <c r="M352" s="446" t="s">
        <v>240</v>
      </c>
      <c r="N352" s="446">
        <v>1</v>
      </c>
      <c r="O352" s="448">
        <v>2.0E-5</v>
      </c>
      <c r="P352" s="446" t="s">
        <v>31</v>
      </c>
      <c r="Q352" s="449">
        <v>1.0E-6</v>
      </c>
      <c r="R352" s="450" t="s">
        <v>31</v>
      </c>
      <c r="S352" s="485">
        <v>0.1</v>
      </c>
      <c r="T352" s="703" t="s">
        <v>208</v>
      </c>
      <c r="U352" s="976">
        <v>44287</v>
      </c>
      <c r="V352" s="739" t="str">
        <f>IF(TODAY()&gt;$T$3,"VENCIDO",IF((S352/1000)&gt;=(ABS(O352))+Q352,"CONFORME","NÃO CONFORME"))</f>
        <v>0</v>
      </c>
      <c r="W352" s="533" t="s">
        <v>238</v>
      </c>
      <c r="X352" s="534" t="s">
        <v>239</v>
      </c>
    </row>
    <row r="353" spans="1:42" customHeight="1" ht="13.5">
      <c r="A353" s="591"/>
      <c r="B353" s="591"/>
      <c r="C353" s="591"/>
      <c r="D353" s="591"/>
      <c r="E353" s="591"/>
      <c r="F353" s="970"/>
      <c r="G353" s="971"/>
      <c r="H353" s="971"/>
      <c r="I353" s="971"/>
      <c r="J353" s="972"/>
      <c r="K353" s="454" t="str">
        <f>$K$352</f>
        <v>0</v>
      </c>
      <c r="L353" s="456" t="str">
        <f>$L$352</f>
        <v>0</v>
      </c>
      <c r="M353" s="455" t="s">
        <v>240</v>
      </c>
      <c r="N353" s="455">
        <v>2</v>
      </c>
      <c r="O353" s="490">
        <v>-4.0E-5</v>
      </c>
      <c r="P353" s="455" t="s">
        <v>31</v>
      </c>
      <c r="Q353" s="459">
        <v>2.0E-5</v>
      </c>
      <c r="R353" s="460" t="s">
        <v>31</v>
      </c>
      <c r="S353" s="455">
        <v>0.12</v>
      </c>
      <c r="T353" s="704" t="s">
        <v>208</v>
      </c>
      <c r="U353" s="977"/>
      <c r="V353" s="737" t="str">
        <f>IF(TODAY()&gt;$T$3,"VENCIDO",IF((S353/1000)&gt;=(ABS(O353))+Q353,"CONFORME","NÃO CONFORME"))</f>
        <v>0</v>
      </c>
      <c r="W353" s="533" t="s">
        <v>238</v>
      </c>
      <c r="X353" s="534" t="s">
        <v>239</v>
      </c>
    </row>
    <row r="354" spans="1:42" customHeight="1" ht="13.5">
      <c r="A354" s="591"/>
      <c r="B354" s="591"/>
      <c r="C354" s="591"/>
      <c r="D354" s="591"/>
      <c r="E354" s="591"/>
      <c r="F354" s="970"/>
      <c r="G354" s="971"/>
      <c r="H354" s="971"/>
      <c r="I354" s="971"/>
      <c r="J354" s="972"/>
      <c r="K354" s="454" t="str">
        <f>$K$352</f>
        <v>0</v>
      </c>
      <c r="L354" s="456" t="str">
        <f>$L$352</f>
        <v>0</v>
      </c>
      <c r="M354" s="455" t="s">
        <v>240</v>
      </c>
      <c r="N354" s="455">
        <v>5</v>
      </c>
      <c r="O354" s="490">
        <v>-1.0E-5</v>
      </c>
      <c r="P354" s="455" t="s">
        <v>31</v>
      </c>
      <c r="Q354" s="459">
        <v>2.0E-5</v>
      </c>
      <c r="R354" s="460" t="s">
        <v>31</v>
      </c>
      <c r="S354" s="455">
        <v>0.15</v>
      </c>
      <c r="T354" s="704" t="s">
        <v>208</v>
      </c>
      <c r="U354" s="977"/>
      <c r="V354" s="737" t="str">
        <f>IF(TODAY()&gt;$T$3,"VENCIDO",IF((S354/1000)&gt;=(ABS(O354))+Q354,"CONFORME","NÃO CONFORME"))</f>
        <v>0</v>
      </c>
      <c r="W354" s="533" t="s">
        <v>238</v>
      </c>
      <c r="X354" s="534" t="s">
        <v>239</v>
      </c>
    </row>
    <row r="355" spans="1:42" customHeight="1" ht="13.5">
      <c r="A355" s="591"/>
      <c r="B355" s="591"/>
      <c r="C355" s="591"/>
      <c r="D355" s="591"/>
      <c r="E355" s="591"/>
      <c r="F355" s="970"/>
      <c r="G355" s="971"/>
      <c r="H355" s="971"/>
      <c r="I355" s="971"/>
      <c r="J355" s="972"/>
      <c r="K355" s="454" t="str">
        <f>$K$352</f>
        <v>0</v>
      </c>
      <c r="L355" s="456" t="str">
        <f>$L$352</f>
        <v>0</v>
      </c>
      <c r="M355" s="455" t="s">
        <v>240</v>
      </c>
      <c r="N355" s="455">
        <v>10</v>
      </c>
      <c r="O355" s="490">
        <v>-0.0001</v>
      </c>
      <c r="P355" s="455" t="s">
        <v>31</v>
      </c>
      <c r="Q355" s="459">
        <v>3.0E-5</v>
      </c>
      <c r="R355" s="460" t="s">
        <v>31</v>
      </c>
      <c r="S355" s="455">
        <v>0.2</v>
      </c>
      <c r="T355" s="704" t="s">
        <v>208</v>
      </c>
      <c r="U355" s="977"/>
      <c r="V355" s="737" t="str">
        <f>IF(TODAY()&gt;$T$3,"VENCIDO",IF((S355/1000)&gt;=(ABS(O355))+Q355,"CONFORME","NÃO CONFORME"))</f>
        <v>0</v>
      </c>
      <c r="W355" s="533" t="s">
        <v>238</v>
      </c>
      <c r="X355" s="534" t="s">
        <v>239</v>
      </c>
    </row>
    <row r="356" spans="1:42" customHeight="1" ht="13.5">
      <c r="A356" s="591"/>
      <c r="B356" s="591"/>
      <c r="C356" s="591"/>
      <c r="D356" s="591"/>
      <c r="E356" s="591"/>
      <c r="F356" s="970"/>
      <c r="G356" s="971"/>
      <c r="H356" s="971"/>
      <c r="I356" s="971"/>
      <c r="J356" s="972"/>
      <c r="K356" s="454" t="str">
        <f>$K$352</f>
        <v>0</v>
      </c>
      <c r="L356" s="456" t="str">
        <f>$L$352</f>
        <v>0</v>
      </c>
      <c r="M356" s="455" t="s">
        <v>365</v>
      </c>
      <c r="N356" s="455">
        <v>10</v>
      </c>
      <c r="O356" s="490">
        <v>-5.0E-5</v>
      </c>
      <c r="P356" s="455" t="s">
        <v>31</v>
      </c>
      <c r="Q356" s="459">
        <v>3.0E-5</v>
      </c>
      <c r="R356" s="460" t="s">
        <v>31</v>
      </c>
      <c r="S356" s="455">
        <v>0.2</v>
      </c>
      <c r="T356" s="704" t="s">
        <v>208</v>
      </c>
      <c r="U356" s="977"/>
      <c r="V356" s="737" t="str">
        <f>IF(TODAY()&gt;$T$3,"VENCIDO",IF((S356/1000)&gt;=(ABS(O356))+Q356,"CONFORME","NÃO CONFORME"))</f>
        <v>0</v>
      </c>
      <c r="W356" s="533" t="s">
        <v>238</v>
      </c>
      <c r="X356" s="534" t="s">
        <v>239</v>
      </c>
    </row>
    <row r="357" spans="1:42" customHeight="1" ht="13.5">
      <c r="A357" s="591"/>
      <c r="B357" s="591"/>
      <c r="C357" s="591"/>
      <c r="D357" s="591"/>
      <c r="E357" s="591"/>
      <c r="F357" s="970"/>
      <c r="G357" s="971"/>
      <c r="H357" s="971"/>
      <c r="I357" s="971"/>
      <c r="J357" s="972"/>
      <c r="K357" s="454" t="str">
        <f>$K$352</f>
        <v>0</v>
      </c>
      <c r="L357" s="456" t="str">
        <f>$L$352</f>
        <v>0</v>
      </c>
      <c r="M357" s="455" t="s">
        <v>366</v>
      </c>
      <c r="N357" s="455">
        <v>20</v>
      </c>
      <c r="O357" s="490">
        <v>2.0E-5</v>
      </c>
      <c r="P357" s="455" t="s">
        <v>31</v>
      </c>
      <c r="Q357" s="459">
        <v>4.0E-5</v>
      </c>
      <c r="R357" s="460" t="s">
        <v>31</v>
      </c>
      <c r="S357" s="455">
        <v>0.25</v>
      </c>
      <c r="T357" s="704" t="s">
        <v>208</v>
      </c>
      <c r="U357" s="977"/>
      <c r="V357" s="737" t="str">
        <f>IF(TODAY()&gt;$T$3,"VENCIDO",IF((S357/1000)&gt;=(ABS(O357))+Q357,"CONFORME","NÃO CONFORME"))</f>
        <v>0</v>
      </c>
      <c r="W357" s="533" t="s">
        <v>238</v>
      </c>
      <c r="X357" s="534" t="s">
        <v>239</v>
      </c>
    </row>
    <row r="358" spans="1:42" customHeight="1" ht="13.5">
      <c r="A358" s="591"/>
      <c r="B358" s="591"/>
      <c r="C358" s="591"/>
      <c r="D358" s="591"/>
      <c r="E358" s="591"/>
      <c r="F358" s="970"/>
      <c r="G358" s="971"/>
      <c r="H358" s="971"/>
      <c r="I358" s="971"/>
      <c r="J358" s="972"/>
      <c r="K358" s="454" t="str">
        <f>$K$352</f>
        <v>0</v>
      </c>
      <c r="L358" s="456" t="str">
        <f>$L$352</f>
        <v>0</v>
      </c>
      <c r="M358" s="455" t="s">
        <v>240</v>
      </c>
      <c r="N358" s="455">
        <v>50</v>
      </c>
      <c r="O358" s="490">
        <v>0</v>
      </c>
      <c r="P358" s="455" t="s">
        <v>31</v>
      </c>
      <c r="Q358" s="459">
        <v>6.999999999999999E-5</v>
      </c>
      <c r="R358" s="460" t="s">
        <v>31</v>
      </c>
      <c r="S358" s="455">
        <v>0.3</v>
      </c>
      <c r="T358" s="704" t="s">
        <v>208</v>
      </c>
      <c r="U358" s="977"/>
      <c r="V358" s="737" t="str">
        <f>IF(TODAY()&gt;$T$3,"VENCIDO",IF((S358/1000)&gt;=(ABS(O358))+Q358,"CONFORME","NÃO CONFORME"))</f>
        <v>0</v>
      </c>
      <c r="W358" s="533" t="s">
        <v>238</v>
      </c>
      <c r="X358" s="534" t="s">
        <v>239</v>
      </c>
    </row>
    <row r="359" spans="1:42" customHeight="1" ht="13.5">
      <c r="A359" s="591"/>
      <c r="B359" s="591"/>
      <c r="C359" s="591"/>
      <c r="D359" s="591"/>
      <c r="E359" s="591"/>
      <c r="F359" s="970"/>
      <c r="G359" s="971"/>
      <c r="H359" s="971"/>
      <c r="I359" s="971"/>
      <c r="J359" s="972"/>
      <c r="K359" s="454" t="str">
        <f>$K$352</f>
        <v>0</v>
      </c>
      <c r="L359" s="456" t="str">
        <f>$L$352</f>
        <v>0</v>
      </c>
      <c r="M359" s="455" t="s">
        <v>240</v>
      </c>
      <c r="N359" s="455">
        <v>100</v>
      </c>
      <c r="O359" s="490">
        <v>-0.00017</v>
      </c>
      <c r="P359" s="455" t="s">
        <v>31</v>
      </c>
      <c r="Q359" s="459">
        <v>0.00013</v>
      </c>
      <c r="R359" s="460" t="s">
        <v>31</v>
      </c>
      <c r="S359" s="455">
        <v>0.5</v>
      </c>
      <c r="T359" s="704" t="s">
        <v>208</v>
      </c>
      <c r="U359" s="977"/>
      <c r="V359" s="737" t="str">
        <f>IF(TODAY()&gt;$T$3,"VENCIDO",IF((S359/1000)&gt;=(ABS(O359))+Q359,"CONFORME","NÃO CONFORME"))</f>
        <v>0</v>
      </c>
      <c r="W359" s="533" t="s">
        <v>238</v>
      </c>
      <c r="X359" s="534" t="s">
        <v>239</v>
      </c>
    </row>
    <row r="360" spans="1:42" customHeight="1" ht="13.5">
      <c r="A360" s="591"/>
      <c r="B360" s="591"/>
      <c r="C360" s="591"/>
      <c r="D360" s="591"/>
      <c r="E360" s="591"/>
      <c r="F360" s="970"/>
      <c r="G360" s="971"/>
      <c r="H360" s="971"/>
      <c r="I360" s="971"/>
      <c r="J360" s="972"/>
      <c r="K360" s="454" t="str">
        <f>$K$352</f>
        <v>0</v>
      </c>
      <c r="L360" s="456" t="str">
        <f>$L$352</f>
        <v>0</v>
      </c>
      <c r="M360" s="455" t="s">
        <v>367</v>
      </c>
      <c r="N360" s="455">
        <v>100</v>
      </c>
      <c r="O360" s="490">
        <v>-0.00022</v>
      </c>
      <c r="P360" s="455" t="s">
        <v>31</v>
      </c>
      <c r="Q360" s="459">
        <v>0.00013</v>
      </c>
      <c r="R360" s="460" t="s">
        <v>31</v>
      </c>
      <c r="S360" s="455">
        <v>0.5</v>
      </c>
      <c r="T360" s="704" t="s">
        <v>208</v>
      </c>
      <c r="U360" s="977"/>
      <c r="V360" s="737" t="str">
        <f>IF(TODAY()&gt;$T$3,"VENCIDO",IF((S360/1000)&gt;=(ABS(O360))+Q360,"CONFORME","NÃO CONFORME"))</f>
        <v>0</v>
      </c>
      <c r="W360" s="533" t="s">
        <v>238</v>
      </c>
      <c r="X360" s="534" t="s">
        <v>239</v>
      </c>
    </row>
    <row r="361" spans="1:42" customHeight="1" ht="13.5">
      <c r="A361" s="591"/>
      <c r="B361" s="591"/>
      <c r="C361" s="591"/>
      <c r="D361" s="591"/>
      <c r="E361" s="591"/>
      <c r="F361" s="970"/>
      <c r="G361" s="971"/>
      <c r="H361" s="971"/>
      <c r="I361" s="971"/>
      <c r="J361" s="972"/>
      <c r="K361" s="454" t="str">
        <f>$K$352</f>
        <v>0</v>
      </c>
      <c r="L361" s="456" t="str">
        <f>$L$352</f>
        <v>0</v>
      </c>
      <c r="M361" s="455" t="s">
        <v>240</v>
      </c>
      <c r="N361" s="455">
        <v>200</v>
      </c>
      <c r="O361" s="490">
        <v>4.0E-5</v>
      </c>
      <c r="P361" s="455" t="s">
        <v>31</v>
      </c>
      <c r="Q361" s="459">
        <v>0.00026</v>
      </c>
      <c r="R361" s="460" t="s">
        <v>31</v>
      </c>
      <c r="S361" s="455">
        <v>1</v>
      </c>
      <c r="T361" s="704" t="s">
        <v>208</v>
      </c>
      <c r="U361" s="977"/>
      <c r="V361" s="737" t="str">
        <f>IF(TODAY()&gt;$T$3,"VENCIDO",IF((S361/1000)&gt;=(ABS(O361))+Q361,"CONFORME","NÃO CONFORME"))</f>
        <v>0</v>
      </c>
      <c r="W361" s="533" t="s">
        <v>238</v>
      </c>
      <c r="X361" s="534" t="s">
        <v>239</v>
      </c>
    </row>
    <row r="362" spans="1:42" customHeight="1" ht="13.5">
      <c r="A362" s="591"/>
      <c r="B362" s="591"/>
      <c r="C362" s="591"/>
      <c r="D362" s="591"/>
      <c r="E362" s="591"/>
      <c r="F362" s="973"/>
      <c r="G362" s="974"/>
      <c r="H362" s="974"/>
      <c r="I362" s="974"/>
      <c r="J362" s="975"/>
      <c r="K362" s="464" t="str">
        <f>$K$352</f>
        <v>0</v>
      </c>
      <c r="L362" s="471" t="str">
        <f>$L$352</f>
        <v>0</v>
      </c>
      <c r="M362" s="465" t="s">
        <v>240</v>
      </c>
      <c r="N362" s="465">
        <v>500</v>
      </c>
      <c r="O362" s="498">
        <v>-0.001</v>
      </c>
      <c r="P362" s="465" t="s">
        <v>31</v>
      </c>
      <c r="Q362" s="468">
        <v>0.001</v>
      </c>
      <c r="R362" s="469" t="s">
        <v>31</v>
      </c>
      <c r="S362" s="465">
        <v>2.5</v>
      </c>
      <c r="T362" s="705" t="s">
        <v>208</v>
      </c>
      <c r="U362" s="978"/>
      <c r="V362" s="738" t="str">
        <f>IF(TODAY()&gt;$T$3,"VENCIDO",IF((S362/1000)&gt;=(ABS(O362))+Q362,"CONFORME","NÃO CONFORME"))</f>
        <v>0</v>
      </c>
      <c r="W362" s="533" t="s">
        <v>238</v>
      </c>
      <c r="X362" s="534" t="s">
        <v>239</v>
      </c>
    </row>
    <row r="363" spans="1:42" customHeight="1" ht="13.5">
      <c r="A363" s="591"/>
      <c r="B363" s="591"/>
      <c r="C363" s="591"/>
      <c r="D363" s="591"/>
      <c r="E363" s="591"/>
      <c r="F363" s="965" t="s">
        <v>368</v>
      </c>
      <c r="G363" s="979"/>
      <c r="H363" s="979"/>
      <c r="I363" s="979"/>
      <c r="J363" s="979"/>
      <c r="K363" s="706" t="s">
        <v>369</v>
      </c>
      <c r="L363" s="525" t="s">
        <v>246</v>
      </c>
      <c r="M363" s="526" t="s">
        <v>240</v>
      </c>
      <c r="N363" s="526">
        <v>0.001</v>
      </c>
      <c r="O363" s="528">
        <v>-2.0E-6</v>
      </c>
      <c r="P363" s="526" t="s">
        <v>31</v>
      </c>
      <c r="Q363" s="529">
        <v>6.0E-6</v>
      </c>
      <c r="R363" s="530" t="s">
        <v>31</v>
      </c>
      <c r="S363" s="526">
        <v>0.02</v>
      </c>
      <c r="T363" s="707" t="s">
        <v>208</v>
      </c>
      <c r="U363" s="708">
        <v>43891</v>
      </c>
      <c r="V363" s="738" t="str">
        <f>IF(TODAY()&gt;$T$3,"VENCIDO",IF((S363/1000)&gt;=(ABS(O363))+Q363,"CONFORME","NÃO CONFORME"))</f>
        <v>0</v>
      </c>
      <c r="W363" s="533" t="s">
        <v>238</v>
      </c>
      <c r="X363" s="534" t="s">
        <v>370</v>
      </c>
    </row>
    <row r="364" spans="1:42" customHeight="1" ht="13">
      <c r="A364" s="591"/>
      <c r="B364" s="591"/>
      <c r="C364" s="591"/>
      <c r="D364" s="591"/>
      <c r="E364" s="591"/>
      <c r="F364" s="967" t="s">
        <v>371</v>
      </c>
      <c r="G364" s="968"/>
      <c r="H364" s="968"/>
      <c r="I364" s="968"/>
      <c r="J364" s="968"/>
      <c r="K364" s="444" t="str">
        <f>$K$363</f>
        <v>0</v>
      </c>
      <c r="L364" s="446" t="str">
        <f>$L$363</f>
        <v>0</v>
      </c>
      <c r="M364" s="446" t="s">
        <v>372</v>
      </c>
      <c r="N364" s="446">
        <v>0.002</v>
      </c>
      <c r="O364" s="448">
        <v>-8.0E-6</v>
      </c>
      <c r="P364" s="446" t="s">
        <v>31</v>
      </c>
      <c r="Q364" s="449">
        <v>6.0E-6</v>
      </c>
      <c r="R364" s="450" t="s">
        <v>31</v>
      </c>
      <c r="S364" s="446">
        <v>0.02</v>
      </c>
      <c r="T364" s="703" t="s">
        <v>208</v>
      </c>
      <c r="U364" s="980">
        <v>43891</v>
      </c>
      <c r="V364" s="739" t="str">
        <f>IF(TODAY()&gt;$T$3,"VENCIDO",IF((S364/1000)&gt;=(ABS(O364))+Q364,"CONFORME","NÃO CONFORME"))</f>
        <v>0</v>
      </c>
      <c r="W364" s="476" t="s">
        <v>238</v>
      </c>
      <c r="X364" s="477" t="s">
        <v>370</v>
      </c>
    </row>
    <row r="365" spans="1:42" customHeight="1" ht="13">
      <c r="A365" s="591"/>
      <c r="B365" s="591"/>
      <c r="C365" s="591"/>
      <c r="D365" s="591"/>
      <c r="E365" s="591"/>
      <c r="F365" s="970"/>
      <c r="G365" s="971"/>
      <c r="H365" s="971"/>
      <c r="I365" s="971"/>
      <c r="J365" s="971"/>
      <c r="K365" s="454" t="str">
        <f>$K$363</f>
        <v>0</v>
      </c>
      <c r="L365" s="455" t="str">
        <f>$L$363</f>
        <v>0</v>
      </c>
      <c r="M365" s="455" t="s">
        <v>373</v>
      </c>
      <c r="N365" s="455">
        <v>0.002</v>
      </c>
      <c r="O365" s="490">
        <v>-7.0E-6</v>
      </c>
      <c r="P365" s="455" t="s">
        <v>31</v>
      </c>
      <c r="Q365" s="459">
        <v>6.0E-6</v>
      </c>
      <c r="R365" s="460" t="s">
        <v>31</v>
      </c>
      <c r="S365" s="455">
        <v>0.02</v>
      </c>
      <c r="T365" s="704" t="s">
        <v>208</v>
      </c>
      <c r="U365" s="981"/>
      <c r="V365" s="737" t="str">
        <f>IF(TODAY()&gt;$T$3,"VENCIDO",IF((S365/1000)&gt;=(ABS(O365))+Q365,"CONFORME","NÃO CONFORME"))</f>
        <v>0</v>
      </c>
      <c r="W365" s="491" t="s">
        <v>238</v>
      </c>
      <c r="X365" s="492" t="s">
        <v>370</v>
      </c>
    </row>
    <row r="366" spans="1:42" customHeight="1" ht="13">
      <c r="A366" s="591"/>
      <c r="B366" s="591"/>
      <c r="C366" s="591"/>
      <c r="D366" s="591"/>
      <c r="E366" s="591"/>
      <c r="F366" s="970"/>
      <c r="G366" s="971"/>
      <c r="H366" s="971"/>
      <c r="I366" s="971"/>
      <c r="J366" s="971"/>
      <c r="K366" s="454" t="str">
        <f>$K$363</f>
        <v>0</v>
      </c>
      <c r="L366" s="455" t="str">
        <f>$L$363</f>
        <v>0</v>
      </c>
      <c r="M366" s="455" t="s">
        <v>240</v>
      </c>
      <c r="N366" s="455">
        <v>0.01</v>
      </c>
      <c r="O366" s="490">
        <v>-5.0E-6</v>
      </c>
      <c r="P366" s="455" t="s">
        <v>31</v>
      </c>
      <c r="Q366" s="459">
        <v>8.0E-6</v>
      </c>
      <c r="R366" s="460" t="s">
        <v>31</v>
      </c>
      <c r="S366" s="455">
        <v>0.025</v>
      </c>
      <c r="T366" s="704" t="s">
        <v>208</v>
      </c>
      <c r="U366" s="981"/>
      <c r="V366" s="737" t="str">
        <f>IF(TODAY()&gt;$T$3,"VENCIDO",IF((S366/1000)&gt;=(ABS(O366))+Q366,"CONFORME","NÃO CONFORME"))</f>
        <v>0</v>
      </c>
      <c r="W366" s="491" t="s">
        <v>238</v>
      </c>
      <c r="X366" s="492" t="s">
        <v>260</v>
      </c>
    </row>
    <row r="367" spans="1:42" customHeight="1" ht="13.5">
      <c r="A367" s="591"/>
      <c r="B367" s="591"/>
      <c r="C367" s="591"/>
      <c r="D367" s="591"/>
      <c r="E367" s="591"/>
      <c r="F367" s="973"/>
      <c r="G367" s="974"/>
      <c r="H367" s="974"/>
      <c r="I367" s="974"/>
      <c r="J367" s="974"/>
      <c r="K367" s="464" t="str">
        <f>$K$363</f>
        <v>0</v>
      </c>
      <c r="L367" s="465" t="str">
        <f>$L$363</f>
        <v>0</v>
      </c>
      <c r="M367" s="465" t="s">
        <v>372</v>
      </c>
      <c r="N367" s="465">
        <v>0.02</v>
      </c>
      <c r="O367" s="498">
        <v>-4.0E-6</v>
      </c>
      <c r="P367" s="465" t="s">
        <v>31</v>
      </c>
      <c r="Q367" s="468">
        <v>1.0E-5</v>
      </c>
      <c r="R367" s="469" t="s">
        <v>31</v>
      </c>
      <c r="S367" s="465">
        <v>0.03</v>
      </c>
      <c r="T367" s="705" t="s">
        <v>208</v>
      </c>
      <c r="U367" s="982"/>
      <c r="V367" s="738" t="str">
        <f>IF(TODAY()&gt;$T$3,"VENCIDO",IF((S367/1000)&gt;=(ABS(O367))+Q367,"CONFORME","NÃO CONFORME"))</f>
        <v>0</v>
      </c>
      <c r="W367" s="499" t="s">
        <v>238</v>
      </c>
      <c r="X367" s="500" t="s">
        <v>260</v>
      </c>
    </row>
    <row r="368" spans="1:42" customHeight="1" ht="13">
      <c r="A368" s="591"/>
      <c r="B368" s="591"/>
      <c r="C368" s="591"/>
      <c r="D368" s="591"/>
      <c r="E368" s="591"/>
      <c r="F368" s="983" t="s">
        <v>374</v>
      </c>
      <c r="G368" s="971"/>
      <c r="H368" s="971"/>
      <c r="I368" s="971"/>
      <c r="J368" s="972"/>
      <c r="K368" s="523" t="s">
        <v>375</v>
      </c>
      <c r="L368" s="452" t="s">
        <v>127</v>
      </c>
      <c r="M368" s="485">
        <v>1</v>
      </c>
      <c r="N368" s="485">
        <v>1</v>
      </c>
      <c r="O368" s="483">
        <v>1.0E-5</v>
      </c>
      <c r="P368" s="485" t="s">
        <v>31</v>
      </c>
      <c r="Q368" s="484">
        <v>1.0E-5</v>
      </c>
      <c r="R368" s="494" t="s">
        <v>31</v>
      </c>
      <c r="S368" s="485">
        <v>0.1</v>
      </c>
      <c r="T368" s="495" t="s">
        <v>208</v>
      </c>
      <c r="U368" s="977">
        <v>44256</v>
      </c>
      <c r="V368" s="739" t="str">
        <f>IF(TODAY()&gt;$T$3,"VENCIDO",IF((S368/1000)&gt;=(ABS(O368))+Q368,"CONFORME","NÃO CONFORME"))</f>
        <v>0</v>
      </c>
      <c r="W368" s="487" t="s">
        <v>238</v>
      </c>
      <c r="X368" s="488" t="s">
        <v>239</v>
      </c>
    </row>
    <row r="369" spans="1:42" customHeight="1" ht="13">
      <c r="F369" s="970"/>
      <c r="G369" s="971"/>
      <c r="H369" s="971"/>
      <c r="I369" s="971"/>
      <c r="J369" s="972"/>
      <c r="K369" s="454" t="str">
        <f>$K$368</f>
        <v>0</v>
      </c>
      <c r="L369" s="455" t="str">
        <f>$L$368</f>
        <v>0</v>
      </c>
      <c r="M369" s="455" t="s">
        <v>240</v>
      </c>
      <c r="N369" s="455">
        <v>2</v>
      </c>
      <c r="O369" s="490">
        <v>-5.0E-5</v>
      </c>
      <c r="P369" s="455" t="s">
        <v>31</v>
      </c>
      <c r="Q369" s="459">
        <v>2.0E-5</v>
      </c>
      <c r="R369" s="460" t="s">
        <v>31</v>
      </c>
      <c r="S369" s="455">
        <v>0.12</v>
      </c>
      <c r="T369" s="461" t="s">
        <v>208</v>
      </c>
      <c r="U369" s="977"/>
      <c r="V369" s="737" t="str">
        <f>IF(TODAY()&gt;$T$3,"VENCIDO",IF((S369/1000)&gt;=(ABS(O369))+Q369,"CONFORME","NÃO CONFORME"))</f>
        <v>0</v>
      </c>
      <c r="W369" s="491" t="s">
        <v>238</v>
      </c>
      <c r="X369" s="492" t="s">
        <v>239</v>
      </c>
    </row>
    <row r="370" spans="1:42" customHeight="1" ht="13">
      <c r="F370" s="970"/>
      <c r="G370" s="971"/>
      <c r="H370" s="971"/>
      <c r="I370" s="971"/>
      <c r="J370" s="972"/>
      <c r="K370" s="454" t="str">
        <f>$K$368</f>
        <v>0</v>
      </c>
      <c r="L370" s="455" t="str">
        <f>$L$368</f>
        <v>0</v>
      </c>
      <c r="M370" s="455" t="s">
        <v>241</v>
      </c>
      <c r="N370" s="455">
        <v>2</v>
      </c>
      <c r="O370" s="490">
        <v>-8.000000000000001E-5</v>
      </c>
      <c r="P370" s="455" t="s">
        <v>31</v>
      </c>
      <c r="Q370" s="459">
        <v>2.0E-5</v>
      </c>
      <c r="R370" s="460" t="s">
        <v>31</v>
      </c>
      <c r="S370" s="455">
        <v>0.12</v>
      </c>
      <c r="T370" s="461" t="s">
        <v>208</v>
      </c>
      <c r="U370" s="977"/>
      <c r="V370" s="737" t="str">
        <f>IF(TODAY()&gt;$T$3,"VENCIDO",IF((S370/1000)&gt;=(ABS(O370))+Q370,"CONFORME","NÃO CONFORME"))</f>
        <v>0</v>
      </c>
      <c r="W370" s="491" t="s">
        <v>238</v>
      </c>
      <c r="X370" s="492" t="s">
        <v>239</v>
      </c>
    </row>
    <row r="371" spans="1:42" customHeight="1" ht="13">
      <c r="F371" s="970"/>
      <c r="G371" s="971"/>
      <c r="H371" s="971"/>
      <c r="I371" s="971"/>
      <c r="J371" s="972"/>
      <c r="K371" s="454" t="str">
        <f>$K$368</f>
        <v>0</v>
      </c>
      <c r="L371" s="455" t="str">
        <f>$L$368</f>
        <v>0</v>
      </c>
      <c r="M371" s="455" t="s">
        <v>240</v>
      </c>
      <c r="N371" s="455">
        <v>5</v>
      </c>
      <c r="O371" s="490">
        <v>9.000000000000001E-5</v>
      </c>
      <c r="P371" s="455" t="s">
        <v>31</v>
      </c>
      <c r="Q371" s="459">
        <v>2.0E-5</v>
      </c>
      <c r="R371" s="460" t="s">
        <v>31</v>
      </c>
      <c r="S371" s="455">
        <v>0.15</v>
      </c>
      <c r="T371" s="461" t="s">
        <v>208</v>
      </c>
      <c r="U371" s="977"/>
      <c r="V371" s="737" t="str">
        <f>IF(TODAY()&gt;$T$3,"VENCIDO",IF((S371/1000)&gt;=(ABS(O371))+Q371,"CONFORME","NÃO CONFORME"))</f>
        <v>0</v>
      </c>
      <c r="W371" s="491" t="s">
        <v>238</v>
      </c>
      <c r="X371" s="492" t="s">
        <v>239</v>
      </c>
    </row>
    <row r="372" spans="1:42" customHeight="1" ht="13">
      <c r="F372" s="970"/>
      <c r="G372" s="971"/>
      <c r="H372" s="971"/>
      <c r="I372" s="971"/>
      <c r="J372" s="972"/>
      <c r="K372" s="454" t="str">
        <f>$K$368</f>
        <v>0</v>
      </c>
      <c r="L372" s="455" t="str">
        <f>$L$368</f>
        <v>0</v>
      </c>
      <c r="M372" s="455">
        <v>10</v>
      </c>
      <c r="N372" s="455">
        <v>10</v>
      </c>
      <c r="O372" s="490">
        <v>-3.0E-5</v>
      </c>
      <c r="P372" s="455" t="s">
        <v>31</v>
      </c>
      <c r="Q372" s="459">
        <v>3.0E-5</v>
      </c>
      <c r="R372" s="460" t="s">
        <v>31</v>
      </c>
      <c r="S372" s="455">
        <v>0.2</v>
      </c>
      <c r="T372" s="461" t="s">
        <v>208</v>
      </c>
      <c r="U372" s="977"/>
      <c r="V372" s="737" t="str">
        <f>IF(TODAY()&gt;$T$3,"VENCIDO",IF((S372/1000)&gt;=(ABS(O372))+Q372,"CONFORME","NÃO CONFORME"))</f>
        <v>0</v>
      </c>
      <c r="W372" s="491" t="s">
        <v>238</v>
      </c>
      <c r="X372" s="492" t="s">
        <v>239</v>
      </c>
    </row>
    <row r="373" spans="1:42" customHeight="1" ht="13">
      <c r="F373" s="970"/>
      <c r="G373" s="971"/>
      <c r="H373" s="971"/>
      <c r="I373" s="971"/>
      <c r="J373" s="972"/>
      <c r="K373" s="454" t="str">
        <f>$K$368</f>
        <v>0</v>
      </c>
      <c r="L373" s="455" t="str">
        <f>$L$368</f>
        <v>0</v>
      </c>
      <c r="M373" s="455" t="s">
        <v>376</v>
      </c>
      <c r="N373" s="455">
        <v>20</v>
      </c>
      <c r="O373" s="490">
        <v>4.0E-5</v>
      </c>
      <c r="P373" s="455" t="s">
        <v>31</v>
      </c>
      <c r="Q373" s="459">
        <v>4.0E-5</v>
      </c>
      <c r="R373" s="460" t="s">
        <v>31</v>
      </c>
      <c r="S373" s="455">
        <v>0.25</v>
      </c>
      <c r="T373" s="461" t="s">
        <v>208</v>
      </c>
      <c r="U373" s="977"/>
      <c r="V373" s="737" t="str">
        <f>IF(TODAY()&gt;$T$3,"VENCIDO",IF((S373/1000)&gt;=(ABS(O373))+Q373,"CONFORME","NÃO CONFORME"))</f>
        <v>0</v>
      </c>
      <c r="W373" s="491" t="s">
        <v>238</v>
      </c>
      <c r="X373" s="492" t="s">
        <v>239</v>
      </c>
    </row>
    <row r="374" spans="1:42" customHeight="1" ht="13">
      <c r="F374" s="970"/>
      <c r="G374" s="971"/>
      <c r="H374" s="971"/>
      <c r="I374" s="971"/>
      <c r="J374" s="972"/>
      <c r="K374" s="454" t="str">
        <f>$K$368</f>
        <v>0</v>
      </c>
      <c r="L374" s="455" t="str">
        <f>$L$368</f>
        <v>0</v>
      </c>
      <c r="M374" s="455">
        <v>20</v>
      </c>
      <c r="N374" s="455">
        <v>20</v>
      </c>
      <c r="O374" s="490">
        <v>6.0E-5</v>
      </c>
      <c r="P374" s="455" t="s">
        <v>31</v>
      </c>
      <c r="Q374" s="459">
        <v>4.0E-5</v>
      </c>
      <c r="R374" s="460" t="s">
        <v>31</v>
      </c>
      <c r="S374" s="455">
        <v>0.25</v>
      </c>
      <c r="T374" s="461" t="s">
        <v>208</v>
      </c>
      <c r="U374" s="977"/>
      <c r="V374" s="737" t="str">
        <f>IF(TODAY()&gt;$T$3,"VENCIDO",IF((S374/1000)&gt;=(ABS(O374))+Q374,"CONFORME","NÃO CONFORME"))</f>
        <v>0</v>
      </c>
      <c r="W374" s="491" t="s">
        <v>238</v>
      </c>
      <c r="X374" s="492" t="s">
        <v>239</v>
      </c>
    </row>
    <row r="375" spans="1:42" customHeight="1" ht="13">
      <c r="F375" s="970"/>
      <c r="G375" s="971"/>
      <c r="H375" s="971"/>
      <c r="I375" s="971"/>
      <c r="J375" s="972"/>
      <c r="K375" s="454" t="str">
        <f>$K$368</f>
        <v>0</v>
      </c>
      <c r="L375" s="455" t="str">
        <f>$L$368</f>
        <v>0</v>
      </c>
      <c r="M375" s="455">
        <v>50</v>
      </c>
      <c r="N375" s="455">
        <v>50</v>
      </c>
      <c r="O375" s="490">
        <v>-8.000000000000001E-5</v>
      </c>
      <c r="P375" s="455" t="s">
        <v>31</v>
      </c>
      <c r="Q375" s="459">
        <v>6.999999999999999E-5</v>
      </c>
      <c r="R375" s="460" t="s">
        <v>31</v>
      </c>
      <c r="S375" s="455">
        <v>0.3</v>
      </c>
      <c r="T375" s="461" t="s">
        <v>208</v>
      </c>
      <c r="U375" s="977"/>
      <c r="V375" s="737" t="str">
        <f>IF(TODAY()&gt;$T$3,"VENCIDO",IF((S375/1000)&gt;=(ABS(O375))+Q375,"CONFORME","NÃO CONFORME"))</f>
        <v>0</v>
      </c>
      <c r="W375" s="491" t="s">
        <v>238</v>
      </c>
      <c r="X375" s="492" t="s">
        <v>239</v>
      </c>
    </row>
    <row r="376" spans="1:42" customHeight="1" ht="13">
      <c r="F376" s="970"/>
      <c r="G376" s="971"/>
      <c r="H376" s="971"/>
      <c r="I376" s="971"/>
      <c r="J376" s="972"/>
      <c r="K376" s="454" t="str">
        <f>$K$368</f>
        <v>0</v>
      </c>
      <c r="L376" s="455" t="str">
        <f>$L$368</f>
        <v>0</v>
      </c>
      <c r="M376" s="455">
        <v>100</v>
      </c>
      <c r="N376" s="455">
        <v>100</v>
      </c>
      <c r="O376" s="490">
        <v>-0.0003</v>
      </c>
      <c r="P376" s="455" t="s">
        <v>31</v>
      </c>
      <c r="Q376" s="459">
        <v>0.00013</v>
      </c>
      <c r="R376" s="460" t="s">
        <v>31</v>
      </c>
      <c r="S376" s="455">
        <v>0.5</v>
      </c>
      <c r="T376" s="461" t="s">
        <v>208</v>
      </c>
      <c r="U376" s="977"/>
      <c r="V376" s="737" t="str">
        <f>IF(TODAY()&gt;$T$3,"VENCIDO",IF((S376/1000)&gt;=(ABS(O376))+Q376,"CONFORME","NÃO CONFORME"))</f>
        <v>0</v>
      </c>
      <c r="W376" s="491" t="s">
        <v>238</v>
      </c>
      <c r="X376" s="492" t="s">
        <v>239</v>
      </c>
    </row>
    <row r="377" spans="1:42" customHeight="1" ht="13">
      <c r="F377" s="970"/>
      <c r="G377" s="971"/>
      <c r="H377" s="971"/>
      <c r="I377" s="971"/>
      <c r="J377" s="972"/>
      <c r="K377" s="454" t="str">
        <f>$K$368</f>
        <v>0</v>
      </c>
      <c r="L377" s="455" t="str">
        <f>$L$368</f>
        <v>0</v>
      </c>
      <c r="M377" s="455" t="s">
        <v>243</v>
      </c>
      <c r="N377" s="455">
        <v>100</v>
      </c>
      <c r="O377" s="709">
        <v>0</v>
      </c>
      <c r="P377" s="455" t="s">
        <v>31</v>
      </c>
      <c r="Q377" s="459">
        <v>0.0002</v>
      </c>
      <c r="R377" s="460" t="s">
        <v>31</v>
      </c>
      <c r="S377" s="455">
        <v>0.5</v>
      </c>
      <c r="T377" s="461" t="s">
        <v>208</v>
      </c>
      <c r="U377" s="977"/>
      <c r="V377" s="737" t="str">
        <f>IF(TODAY()&gt;$T$3,"VENCIDO",IF((S377/1000)&gt;=(ABS(O377))+Q377,"CONFORME","NÃO CONFORME"))</f>
        <v>0</v>
      </c>
      <c r="W377" s="491" t="s">
        <v>238</v>
      </c>
      <c r="X377" s="492" t="s">
        <v>239</v>
      </c>
    </row>
    <row r="378" spans="1:42" customHeight="1" ht="13.5">
      <c r="F378" s="973"/>
      <c r="G378" s="974"/>
      <c r="H378" s="974"/>
      <c r="I378" s="974"/>
      <c r="J378" s="975"/>
      <c r="K378" s="464" t="str">
        <f>$K$368</f>
        <v>0</v>
      </c>
      <c r="L378" s="465" t="str">
        <f>$L$368</f>
        <v>0</v>
      </c>
      <c r="M378" s="465">
        <v>200</v>
      </c>
      <c r="N378" s="465">
        <v>200</v>
      </c>
      <c r="O378" s="498">
        <v>-0.00034</v>
      </c>
      <c r="P378" s="465" t="s">
        <v>31</v>
      </c>
      <c r="Q378" s="468">
        <v>0.00026</v>
      </c>
      <c r="R378" s="469" t="s">
        <v>31</v>
      </c>
      <c r="S378" s="465">
        <v>1</v>
      </c>
      <c r="T378" s="470" t="s">
        <v>208</v>
      </c>
      <c r="U378" s="978"/>
      <c r="V378" s="738" t="str">
        <f>IF(TODAY()&gt;$T$3,"VENCIDO",IF((S378/1000)&gt;=(ABS(O378))+Q378,"CONFORME","NÃO CONFORME"))</f>
        <v>0</v>
      </c>
      <c r="W378" s="491" t="s">
        <v>238</v>
      </c>
      <c r="X378" s="492" t="s">
        <v>239</v>
      </c>
    </row>
    <row r="379" spans="1:42" customHeight="1" ht="13">
      <c r="F379" s="967" t="s">
        <v>377</v>
      </c>
      <c r="G379" s="984"/>
      <c r="H379" s="984"/>
      <c r="I379" s="984"/>
      <c r="J379" s="985"/>
      <c r="K379" s="473" t="s">
        <v>378</v>
      </c>
      <c r="L379" s="445" t="s">
        <v>246</v>
      </c>
      <c r="M379" s="445" t="s">
        <v>240</v>
      </c>
      <c r="N379" s="446">
        <v>0.02</v>
      </c>
      <c r="O379" s="448">
        <v>2.8E-6</v>
      </c>
      <c r="P379" s="445" t="s">
        <v>31</v>
      </c>
      <c r="Q379" s="449">
        <v>3.0E-6</v>
      </c>
      <c r="R379" s="474" t="s">
        <v>31</v>
      </c>
      <c r="S379" s="446">
        <v>0.01</v>
      </c>
      <c r="T379" s="685" t="s">
        <v>208</v>
      </c>
      <c r="U379" s="976">
        <v>44317</v>
      </c>
      <c r="V379" s="739" t="str">
        <f>IF(TODAY()&gt;$T$3,"VENCIDO",IF((S379/1000)&gt;=(ABS(O379))+Q379,"CONFORME","NÃO CONFORME"))</f>
        <v>0</v>
      </c>
      <c r="W379" s="476" t="s">
        <v>283</v>
      </c>
      <c r="X379" s="477" t="s">
        <v>260</v>
      </c>
    </row>
    <row r="380" spans="1:42" customHeight="1" ht="13">
      <c r="F380" s="983"/>
      <c r="G380" s="986"/>
      <c r="H380" s="986"/>
      <c r="I380" s="986"/>
      <c r="J380" s="987"/>
      <c r="K380" s="564" t="str">
        <f>$K$379</f>
        <v>0</v>
      </c>
      <c r="L380" s="456" t="str">
        <f>$L$379</f>
        <v>0</v>
      </c>
      <c r="M380" s="456" t="s">
        <v>240</v>
      </c>
      <c r="N380" s="455">
        <v>0.2</v>
      </c>
      <c r="O380" s="490">
        <v>-5.9E-6</v>
      </c>
      <c r="P380" s="456" t="s">
        <v>31</v>
      </c>
      <c r="Q380" s="459">
        <v>6.0E-6</v>
      </c>
      <c r="R380" s="493" t="s">
        <v>31</v>
      </c>
      <c r="S380" s="455">
        <v>0.02</v>
      </c>
      <c r="T380" s="462" t="s">
        <v>208</v>
      </c>
      <c r="U380" s="977"/>
      <c r="V380" s="737" t="str">
        <f>IF(TODAY()&gt;$T$3,"VENCIDO",IF((S380/1000)&gt;=(ABS(O380))+Q380,"CONFORME","NÃO CONFORME"))</f>
        <v>0</v>
      </c>
      <c r="W380" s="491" t="s">
        <v>283</v>
      </c>
      <c r="X380" s="492" t="s">
        <v>260</v>
      </c>
    </row>
    <row r="381" spans="1:42" customHeight="1" ht="13">
      <c r="F381" s="983"/>
      <c r="G381" s="986"/>
      <c r="H381" s="986"/>
      <c r="I381" s="986"/>
      <c r="J381" s="987"/>
      <c r="K381" s="564" t="str">
        <f>$K$379</f>
        <v>0</v>
      </c>
      <c r="L381" s="456" t="str">
        <f>$L$379</f>
        <v>0</v>
      </c>
      <c r="M381" s="456" t="s">
        <v>372</v>
      </c>
      <c r="N381" s="455">
        <v>0.2</v>
      </c>
      <c r="O381" s="490">
        <v>-1.0E-7</v>
      </c>
      <c r="P381" s="456" t="s">
        <v>31</v>
      </c>
      <c r="Q381" s="459">
        <v>6.0E-6</v>
      </c>
      <c r="R381" s="493" t="s">
        <v>31</v>
      </c>
      <c r="S381" s="455">
        <v>0.02</v>
      </c>
      <c r="T381" s="462" t="s">
        <v>208</v>
      </c>
      <c r="U381" s="977"/>
      <c r="V381" s="737" t="str">
        <f>IF(TODAY()&gt;$T$3,"VENCIDO",IF((S381/1000)&gt;=(ABS(O381))+Q381,"CONFORME","NÃO CONFORME"))</f>
        <v>0</v>
      </c>
      <c r="W381" s="491" t="s">
        <v>283</v>
      </c>
      <c r="X381" s="492" t="s">
        <v>260</v>
      </c>
    </row>
    <row r="382" spans="1:42" customHeight="1" ht="13">
      <c r="F382" s="983"/>
      <c r="G382" s="986"/>
      <c r="H382" s="986"/>
      <c r="I382" s="986"/>
      <c r="J382" s="987"/>
      <c r="K382" s="564" t="str">
        <f>$K$379</f>
        <v>0</v>
      </c>
      <c r="L382" s="456" t="str">
        <f>$L$379</f>
        <v>0</v>
      </c>
      <c r="M382" s="456" t="s">
        <v>240</v>
      </c>
      <c r="N382" s="455">
        <v>0.5</v>
      </c>
      <c r="O382" s="490">
        <v>2.3E-6</v>
      </c>
      <c r="P382" s="456" t="s">
        <v>31</v>
      </c>
      <c r="Q382" s="459">
        <v>8.0E-6</v>
      </c>
      <c r="R382" s="493" t="s">
        <v>31</v>
      </c>
      <c r="S382" s="455">
        <v>0.025</v>
      </c>
      <c r="T382" s="462" t="s">
        <v>208</v>
      </c>
      <c r="U382" s="977"/>
      <c r="V382" s="737" t="str">
        <f>IF(TODAY()&gt;$T$3,"VENCIDO",IF((S382/1000)&gt;=(ABS(O382))+Q382,"CONFORME","NÃO CONFORME"))</f>
        <v>0</v>
      </c>
      <c r="W382" s="491" t="s">
        <v>283</v>
      </c>
      <c r="X382" s="492" t="s">
        <v>260</v>
      </c>
    </row>
    <row r="383" spans="1:42" customHeight="1" ht="13">
      <c r="F383" s="983"/>
      <c r="G383" s="986"/>
      <c r="H383" s="986"/>
      <c r="I383" s="986"/>
      <c r="J383" s="987"/>
      <c r="K383" s="564" t="str">
        <f>$K$379</f>
        <v>0</v>
      </c>
      <c r="L383" s="456" t="str">
        <f>$L$379</f>
        <v>0</v>
      </c>
      <c r="M383" s="456" t="s">
        <v>240</v>
      </c>
      <c r="N383" s="455">
        <v>1</v>
      </c>
      <c r="O383" s="490">
        <v>-4.0E-6</v>
      </c>
      <c r="P383" s="456" t="s">
        <v>31</v>
      </c>
      <c r="Q383" s="459">
        <v>1.0E-5</v>
      </c>
      <c r="R383" s="493" t="s">
        <v>31</v>
      </c>
      <c r="S383" s="455">
        <v>0.03</v>
      </c>
      <c r="T383" s="462" t="s">
        <v>208</v>
      </c>
      <c r="U383" s="977"/>
      <c r="V383" s="737" t="str">
        <f>IF(TODAY()&gt;$T$3,"VENCIDO",IF((S383/1000)&gt;=(ABS(O383))+Q383,"CONFORME","NÃO CONFORME"))</f>
        <v>0</v>
      </c>
      <c r="W383" s="491" t="s">
        <v>283</v>
      </c>
      <c r="X383" s="492" t="s">
        <v>239</v>
      </c>
    </row>
    <row r="384" spans="1:42" customHeight="1" ht="13">
      <c r="F384" s="983"/>
      <c r="G384" s="986"/>
      <c r="H384" s="986"/>
      <c r="I384" s="986"/>
      <c r="J384" s="987"/>
      <c r="K384" s="564" t="str">
        <f>$K$379</f>
        <v>0</v>
      </c>
      <c r="L384" s="456" t="str">
        <f>$L$379</f>
        <v>0</v>
      </c>
      <c r="M384" s="456" t="s">
        <v>240</v>
      </c>
      <c r="N384" s="455">
        <v>2</v>
      </c>
      <c r="O384" s="490">
        <v>-2.1E-5</v>
      </c>
      <c r="P384" s="456" t="s">
        <v>31</v>
      </c>
      <c r="Q384" s="459">
        <v>1.2E-5</v>
      </c>
      <c r="R384" s="493" t="s">
        <v>31</v>
      </c>
      <c r="S384" s="455">
        <v>0.04</v>
      </c>
      <c r="T384" s="462" t="s">
        <v>208</v>
      </c>
      <c r="U384" s="977"/>
      <c r="V384" s="737" t="str">
        <f>IF(TODAY()&gt;$T$3,"VENCIDO",IF((S384/1000)&gt;=(ABS(O384))+Q384,"CONFORME","NÃO CONFORME"))</f>
        <v>0</v>
      </c>
      <c r="W384" s="491" t="s">
        <v>283</v>
      </c>
      <c r="X384" s="492" t="s">
        <v>239</v>
      </c>
    </row>
    <row r="385" spans="1:42" customHeight="1" ht="13">
      <c r="F385" s="983"/>
      <c r="G385" s="986"/>
      <c r="H385" s="986"/>
      <c r="I385" s="986"/>
      <c r="J385" s="987"/>
      <c r="K385" s="564" t="str">
        <f>$K$379</f>
        <v>0</v>
      </c>
      <c r="L385" s="456" t="str">
        <f>$L$379</f>
        <v>0</v>
      </c>
      <c r="M385" s="456" t="s">
        <v>241</v>
      </c>
      <c r="N385" s="455">
        <v>2</v>
      </c>
      <c r="O385" s="490">
        <v>-8.0E-6</v>
      </c>
      <c r="P385" s="456" t="s">
        <v>31</v>
      </c>
      <c r="Q385" s="459">
        <v>1.2E-5</v>
      </c>
      <c r="R385" s="493" t="s">
        <v>31</v>
      </c>
      <c r="S385" s="455">
        <v>0.04</v>
      </c>
      <c r="T385" s="462" t="s">
        <v>208</v>
      </c>
      <c r="U385" s="977"/>
      <c r="V385" s="737" t="str">
        <f>IF(TODAY()&gt;$T$3,"VENCIDO",IF((S385/1000)&gt;=(ABS(O385))+Q385,"CONFORME","NÃO CONFORME"))</f>
        <v>0</v>
      </c>
      <c r="W385" s="491" t="s">
        <v>283</v>
      </c>
      <c r="X385" s="492" t="s">
        <v>239</v>
      </c>
    </row>
    <row r="386" spans="1:42" customHeight="1" ht="13">
      <c r="F386" s="983"/>
      <c r="G386" s="986"/>
      <c r="H386" s="986"/>
      <c r="I386" s="986"/>
      <c r="J386" s="987"/>
      <c r="K386" s="564" t="str">
        <f>$K$379</f>
        <v>0</v>
      </c>
      <c r="L386" s="456" t="str">
        <f>$L$379</f>
        <v>0</v>
      </c>
      <c r="M386" s="456" t="s">
        <v>240</v>
      </c>
      <c r="N386" s="455">
        <v>5</v>
      </c>
      <c r="O386" s="490">
        <v>2.6E-5</v>
      </c>
      <c r="P386" s="456" t="s">
        <v>31</v>
      </c>
      <c r="Q386" s="459">
        <v>1.5E-5</v>
      </c>
      <c r="R386" s="493" t="s">
        <v>31</v>
      </c>
      <c r="S386" s="455">
        <v>0.05</v>
      </c>
      <c r="T386" s="462" t="s">
        <v>208</v>
      </c>
      <c r="U386" s="977"/>
      <c r="V386" s="737" t="str">
        <f>IF(TODAY()&gt;$T$3,"VENCIDO",IF((S386/1000)&gt;=(ABS(O386))+Q386,"CONFORME","NÃO CONFORME"))</f>
        <v>0</v>
      </c>
      <c r="W386" s="491" t="s">
        <v>283</v>
      </c>
      <c r="X386" s="492" t="s">
        <v>239</v>
      </c>
    </row>
    <row r="387" spans="1:42" customHeight="1" ht="13">
      <c r="F387" s="983"/>
      <c r="G387" s="986"/>
      <c r="H387" s="986"/>
      <c r="I387" s="986"/>
      <c r="J387" s="987"/>
      <c r="K387" s="564" t="str">
        <f>$K$379</f>
        <v>0</v>
      </c>
      <c r="L387" s="456" t="str">
        <f>$L$379</f>
        <v>0</v>
      </c>
      <c r="M387" s="456" t="s">
        <v>240</v>
      </c>
      <c r="N387" s="455">
        <v>20</v>
      </c>
      <c r="O387" s="490">
        <v>-3.5E-5</v>
      </c>
      <c r="P387" s="456" t="s">
        <v>31</v>
      </c>
      <c r="Q387" s="459">
        <v>2.5E-5</v>
      </c>
      <c r="R387" s="493" t="s">
        <v>31</v>
      </c>
      <c r="S387" s="455">
        <v>0.08</v>
      </c>
      <c r="T387" s="462" t="s">
        <v>208</v>
      </c>
      <c r="U387" s="977"/>
      <c r="V387" s="737" t="str">
        <f>IF(TODAY()&gt;$T$3,"VENCIDO",IF((S387/1000)&gt;=(ABS(O387))+Q387,"CONFORME","NÃO CONFORME"))</f>
        <v>0</v>
      </c>
      <c r="W387" s="491" t="s">
        <v>283</v>
      </c>
      <c r="X387" s="492" t="s">
        <v>239</v>
      </c>
    </row>
    <row r="388" spans="1:42" customHeight="1" ht="13">
      <c r="F388" s="983"/>
      <c r="G388" s="986"/>
      <c r="H388" s="986"/>
      <c r="I388" s="986"/>
      <c r="J388" s="987"/>
      <c r="K388" s="564" t="str">
        <f>$K$379</f>
        <v>0</v>
      </c>
      <c r="L388" s="456" t="str">
        <f>$L$379</f>
        <v>0</v>
      </c>
      <c r="M388" s="456" t="s">
        <v>241</v>
      </c>
      <c r="N388" s="455">
        <v>20</v>
      </c>
      <c r="O388" s="490">
        <v>-3.0E-5</v>
      </c>
      <c r="P388" s="456" t="s">
        <v>31</v>
      </c>
      <c r="Q388" s="459">
        <v>2.5E-5</v>
      </c>
      <c r="R388" s="493" t="s">
        <v>31</v>
      </c>
      <c r="S388" s="455">
        <v>0.08</v>
      </c>
      <c r="T388" s="462" t="s">
        <v>208</v>
      </c>
      <c r="U388" s="977"/>
      <c r="V388" s="737" t="str">
        <f>IF(TODAY()&gt;$T$3,"VENCIDO",IF((S388/1000)&gt;=(ABS(O388))+Q388,"CONFORME","NÃO CONFORME"))</f>
        <v>0</v>
      </c>
      <c r="W388" s="491" t="s">
        <v>283</v>
      </c>
      <c r="X388" s="492" t="s">
        <v>239</v>
      </c>
    </row>
    <row r="389" spans="1:42" customHeight="1" ht="13">
      <c r="F389" s="983"/>
      <c r="G389" s="986"/>
      <c r="H389" s="986"/>
      <c r="I389" s="986"/>
      <c r="J389" s="987"/>
      <c r="K389" s="564" t="str">
        <f>$K$379</f>
        <v>0</v>
      </c>
      <c r="L389" s="456" t="str">
        <f>$L$379</f>
        <v>0</v>
      </c>
      <c r="M389" s="456" t="s">
        <v>240</v>
      </c>
      <c r="N389" s="455">
        <v>50</v>
      </c>
      <c r="O389" s="490">
        <v>4.9E-5</v>
      </c>
      <c r="P389" s="456" t="s">
        <v>31</v>
      </c>
      <c r="Q389" s="459">
        <v>3.0E-5</v>
      </c>
      <c r="R389" s="493" t="s">
        <v>31</v>
      </c>
      <c r="S389" s="455">
        <v>0.1</v>
      </c>
      <c r="T389" s="462" t="s">
        <v>208</v>
      </c>
      <c r="U389" s="977"/>
      <c r="V389" s="737" t="str">
        <f>IF(TODAY()&gt;$T$3,"VENCIDO",IF((S389/1000)&gt;=(ABS(O389))+Q389,"CONFORME","NÃO CONFORME"))</f>
        <v>0</v>
      </c>
      <c r="W389" s="491" t="s">
        <v>283</v>
      </c>
      <c r="X389" s="492" t="s">
        <v>239</v>
      </c>
    </row>
    <row r="390" spans="1:42" customHeight="1" ht="13">
      <c r="F390" s="983"/>
      <c r="G390" s="986"/>
      <c r="H390" s="986"/>
      <c r="I390" s="986"/>
      <c r="J390" s="987"/>
      <c r="K390" s="564" t="str">
        <f>$K$379</f>
        <v>0</v>
      </c>
      <c r="L390" s="456" t="str">
        <f>$L$379</f>
        <v>0</v>
      </c>
      <c r="M390" s="456" t="s">
        <v>240</v>
      </c>
      <c r="N390" s="455">
        <v>100</v>
      </c>
      <c r="O390" s="490">
        <v>-6.0E-5</v>
      </c>
      <c r="P390" s="456" t="s">
        <v>31</v>
      </c>
      <c r="Q390" s="459">
        <v>5.0E-5</v>
      </c>
      <c r="R390" s="493" t="s">
        <v>31</v>
      </c>
      <c r="S390" s="455">
        <v>0.15</v>
      </c>
      <c r="T390" s="462" t="s">
        <v>208</v>
      </c>
      <c r="U390" s="977"/>
      <c r="V390" s="737" t="str">
        <f>IF(TODAY()&gt;$T$3,"VENCIDO",IF((S390/1000)&gt;=(ABS(O390))+Q390,"CONFORME","NÃO CONFORME"))</f>
        <v>0</v>
      </c>
      <c r="W390" s="491" t="s">
        <v>283</v>
      </c>
      <c r="X390" s="492" t="s">
        <v>239</v>
      </c>
    </row>
    <row r="391" spans="1:42" customHeight="1" ht="13">
      <c r="F391" s="983"/>
      <c r="G391" s="986"/>
      <c r="H391" s="986"/>
      <c r="I391" s="986"/>
      <c r="J391" s="987"/>
      <c r="K391" s="564" t="str">
        <f>$K$379</f>
        <v>0</v>
      </c>
      <c r="L391" s="456" t="str">
        <f>$L$379</f>
        <v>0</v>
      </c>
      <c r="M391" s="456" t="s">
        <v>240</v>
      </c>
      <c r="N391" s="455">
        <v>200</v>
      </c>
      <c r="O391" s="490">
        <v>0.00016</v>
      </c>
      <c r="P391" s="456" t="s">
        <v>31</v>
      </c>
      <c r="Q391" s="459">
        <v>0.0001</v>
      </c>
      <c r="R391" s="493" t="s">
        <v>31</v>
      </c>
      <c r="S391" s="455">
        <v>0.3</v>
      </c>
      <c r="T391" s="462" t="s">
        <v>208</v>
      </c>
      <c r="U391" s="977"/>
      <c r="V391" s="737" t="str">
        <f>IF(TODAY()&gt;$T$3,"VENCIDO",IF((S391/1000)&gt;=(ABS(O391))+Q391,"CONFORME","NÃO CONFORME"))</f>
        <v>0</v>
      </c>
      <c r="W391" s="491" t="s">
        <v>283</v>
      </c>
      <c r="X391" s="492" t="s">
        <v>239</v>
      </c>
    </row>
    <row r="392" spans="1:42" customHeight="1" ht="13.5">
      <c r="F392" s="988"/>
      <c r="G392" s="989"/>
      <c r="H392" s="989"/>
      <c r="I392" s="989"/>
      <c r="J392" s="990"/>
      <c r="K392" s="574" t="str">
        <f>$K$379</f>
        <v>0</v>
      </c>
      <c r="L392" s="471" t="str">
        <f>$L$379</f>
        <v>0</v>
      </c>
      <c r="M392" s="471" t="s">
        <v>241</v>
      </c>
      <c r="N392" s="465">
        <v>200</v>
      </c>
      <c r="O392" s="498">
        <v>0.00017</v>
      </c>
      <c r="P392" s="471" t="s">
        <v>31</v>
      </c>
      <c r="Q392" s="468">
        <v>0.0001</v>
      </c>
      <c r="R392" s="496" t="s">
        <v>31</v>
      </c>
      <c r="S392" s="465">
        <v>0.3</v>
      </c>
      <c r="T392" s="472" t="s">
        <v>208</v>
      </c>
      <c r="U392" s="978"/>
      <c r="V392" s="738" t="str">
        <f>IF(TODAY()&gt;$T$3,"VENCIDO",IF((S392/1000)&gt;=(ABS(O392))+Q392,"CONFORME","NÃO CONFORME"))</f>
        <v>0</v>
      </c>
      <c r="W392" s="499" t="s">
        <v>283</v>
      </c>
      <c r="X392" s="500" t="s">
        <v>239</v>
      </c>
    </row>
    <row r="393" spans="1:42" customHeight="1" ht="13">
      <c r="F393" s="967" t="s">
        <v>379</v>
      </c>
      <c r="G393" s="984"/>
      <c r="H393" s="984"/>
      <c r="I393" s="984"/>
      <c r="J393" s="985"/>
      <c r="K393" s="473" t="s">
        <v>380</v>
      </c>
      <c r="L393" s="445" t="s">
        <v>246</v>
      </c>
      <c r="M393" s="445" t="s">
        <v>372</v>
      </c>
      <c r="N393" s="446">
        <v>0.02</v>
      </c>
      <c r="O393" s="448">
        <v>7.5E-6</v>
      </c>
      <c r="P393" s="445" t="s">
        <v>31</v>
      </c>
      <c r="Q393" s="449">
        <v>1.0E-5</v>
      </c>
      <c r="R393" s="474" t="s">
        <v>31</v>
      </c>
      <c r="S393" s="446">
        <v>0.03</v>
      </c>
      <c r="T393" s="685" t="s">
        <v>208</v>
      </c>
      <c r="U393" s="976">
        <v>44317</v>
      </c>
      <c r="V393" s="739" t="str">
        <f>IF(TODAY()&gt;$T$3,"VENCIDO",IF((S393/1000)&gt;=(ABS(O393))+Q393,"CONFORME","NÃO CONFORME"))</f>
        <v>0</v>
      </c>
      <c r="W393" s="476" t="s">
        <v>238</v>
      </c>
      <c r="X393" s="477" t="s">
        <v>260</v>
      </c>
    </row>
    <row r="394" spans="1:42" customHeight="1" ht="13">
      <c r="F394" s="983"/>
      <c r="G394" s="986"/>
      <c r="H394" s="986"/>
      <c r="I394" s="986"/>
      <c r="J394" s="987"/>
      <c r="K394" s="564" t="str">
        <f>$K$393</f>
        <v>0</v>
      </c>
      <c r="L394" s="456" t="str">
        <f>$L$393</f>
        <v>0</v>
      </c>
      <c r="M394" s="456" t="s">
        <v>240</v>
      </c>
      <c r="N394" s="455">
        <v>0.05</v>
      </c>
      <c r="O394" s="490">
        <v>8.1E-6</v>
      </c>
      <c r="P394" s="456" t="s">
        <v>31</v>
      </c>
      <c r="Q394" s="459">
        <v>1.2E-5</v>
      </c>
      <c r="R394" s="493" t="s">
        <v>31</v>
      </c>
      <c r="S394" s="455">
        <v>0.04</v>
      </c>
      <c r="T394" s="462" t="s">
        <v>208</v>
      </c>
      <c r="U394" s="977"/>
      <c r="V394" s="737" t="str">
        <f>IF(TODAY()&gt;$T$3,"VENCIDO",IF((S394/1000)&gt;=(ABS(O394))+Q394,"CONFORME","NÃO CONFORME"))</f>
        <v>0</v>
      </c>
      <c r="W394" s="491" t="s">
        <v>238</v>
      </c>
      <c r="X394" s="492" t="s">
        <v>260</v>
      </c>
    </row>
    <row r="395" spans="1:42" customHeight="1" ht="13">
      <c r="F395" s="983"/>
      <c r="G395" s="986"/>
      <c r="H395" s="986"/>
      <c r="I395" s="986"/>
      <c r="J395" s="987"/>
      <c r="K395" s="564" t="str">
        <f>$K$393</f>
        <v>0</v>
      </c>
      <c r="L395" s="456" t="str">
        <f>$L$393</f>
        <v>0</v>
      </c>
      <c r="M395" s="456" t="s">
        <v>240</v>
      </c>
      <c r="N395" s="455">
        <v>0.1</v>
      </c>
      <c r="O395" s="490">
        <v>1.42E-5</v>
      </c>
      <c r="P395" s="456" t="s">
        <v>31</v>
      </c>
      <c r="Q395" s="459">
        <v>1.5E-5</v>
      </c>
      <c r="R395" s="493" t="s">
        <v>31</v>
      </c>
      <c r="S395" s="455">
        <v>0.05</v>
      </c>
      <c r="T395" s="462" t="s">
        <v>208</v>
      </c>
      <c r="U395" s="977"/>
      <c r="V395" s="737" t="str">
        <f>IF(TODAY()&gt;$T$3,"VENCIDO",IF((S395/1000)&gt;=(ABS(O395))+Q395,"CONFORME","NÃO CONFORME"))</f>
        <v>0</v>
      </c>
      <c r="W395" s="491" t="s">
        <v>238</v>
      </c>
      <c r="X395" s="492" t="s">
        <v>260</v>
      </c>
    </row>
    <row r="396" spans="1:42" customHeight="1" ht="13.5">
      <c r="F396" s="988"/>
      <c r="G396" s="989"/>
      <c r="H396" s="989"/>
      <c r="I396" s="989"/>
      <c r="J396" s="990"/>
      <c r="K396" s="574" t="str">
        <f>$K$393</f>
        <v>0</v>
      </c>
      <c r="L396" s="471" t="str">
        <f>$L$393</f>
        <v>0</v>
      </c>
      <c r="M396" s="471" t="s">
        <v>240</v>
      </c>
      <c r="N396" s="465">
        <v>10</v>
      </c>
      <c r="O396" s="498">
        <v>8.1E-5</v>
      </c>
      <c r="P396" s="471" t="s">
        <v>31</v>
      </c>
      <c r="Q396" s="468">
        <v>6.0E-5</v>
      </c>
      <c r="R396" s="496" t="s">
        <v>31</v>
      </c>
      <c r="S396" s="465">
        <v>0.2</v>
      </c>
      <c r="T396" s="472" t="s">
        <v>208</v>
      </c>
      <c r="U396" s="978"/>
      <c r="V396" s="738" t="str">
        <f>IF(TODAY()&gt;$T$3,"VENCIDO",IF((S396/1000)&gt;=(ABS(O396))+Q396,"CONFORME","NÃO CONFORME"))</f>
        <v>0</v>
      </c>
      <c r="W396" s="499" t="s">
        <v>238</v>
      </c>
      <c r="X396" s="500" t="s">
        <v>239</v>
      </c>
    </row>
    <row r="397" spans="1:42" customHeight="1" ht="13.5">
      <c r="F397" s="965" t="s">
        <v>381</v>
      </c>
      <c r="G397" s="979"/>
      <c r="H397" s="979"/>
      <c r="I397" s="979"/>
      <c r="J397" s="991"/>
      <c r="K397" s="535" t="s">
        <v>382</v>
      </c>
      <c r="L397" s="536" t="s">
        <v>127</v>
      </c>
      <c r="M397" s="536" t="s">
        <v>240</v>
      </c>
      <c r="N397" s="538">
        <v>5000</v>
      </c>
      <c r="O397" s="539">
        <v>0.2</v>
      </c>
      <c r="P397" s="536" t="s">
        <v>31</v>
      </c>
      <c r="Q397" s="540">
        <v>0.1</v>
      </c>
      <c r="R397" s="710" t="s">
        <v>31</v>
      </c>
      <c r="S397" s="711">
        <v>250</v>
      </c>
      <c r="T397" s="712" t="s">
        <v>208</v>
      </c>
      <c r="U397" s="543">
        <v>44228</v>
      </c>
      <c r="V397" s="738" t="str">
        <f>IF(TODAY()&gt;$T$3,"VENCIDO",IF((S397/1000)&gt;=(ABS(O397))+Q397,"CONFORME","NÃO CONFORME"))</f>
        <v>0</v>
      </c>
      <c r="W397" s="544" t="s">
        <v>209</v>
      </c>
      <c r="X397" s="545" t="s">
        <v>210</v>
      </c>
    </row>
    <row r="398" spans="1:42" customHeight="1" ht="13">
      <c r="F398" s="967" t="s">
        <v>383</v>
      </c>
      <c r="G398" s="984"/>
      <c r="H398" s="984"/>
      <c r="I398" s="984"/>
      <c r="J398" s="985"/>
      <c r="K398" s="473" t="s">
        <v>384</v>
      </c>
      <c r="L398" s="445" t="s">
        <v>127</v>
      </c>
      <c r="M398" s="445" t="s">
        <v>240</v>
      </c>
      <c r="N398" s="446">
        <v>5</v>
      </c>
      <c r="O398" s="448">
        <v>-5.0E-5</v>
      </c>
      <c r="P398" s="445" t="s">
        <v>31</v>
      </c>
      <c r="Q398" s="449">
        <v>2.0E-5</v>
      </c>
      <c r="R398" s="474" t="s">
        <v>31</v>
      </c>
      <c r="S398" s="446">
        <v>0.15</v>
      </c>
      <c r="T398" s="685" t="s">
        <v>208</v>
      </c>
      <c r="U398" s="976">
        <v>44409</v>
      </c>
      <c r="V398" s="739" t="str">
        <f>IF(TODAY()&gt;$T$3,"VENCIDO",IF((S398/1000)&gt;=(ABS(O398))+Q398,"CONFORME","NÃO CONFORME"))</f>
        <v>0</v>
      </c>
      <c r="W398" s="476" t="s">
        <v>238</v>
      </c>
      <c r="X398" s="477" t="s">
        <v>260</v>
      </c>
    </row>
    <row r="399" spans="1:42" customHeight="1" ht="13">
      <c r="F399" s="983"/>
      <c r="G399" s="986"/>
      <c r="H399" s="986"/>
      <c r="I399" s="986"/>
      <c r="J399" s="987"/>
      <c r="K399" s="564" t="str">
        <f>$K$398</f>
        <v>0</v>
      </c>
      <c r="L399" s="456" t="s">
        <v>127</v>
      </c>
      <c r="M399" s="456" t="s">
        <v>240</v>
      </c>
      <c r="N399" s="455">
        <v>10</v>
      </c>
      <c r="O399" s="490">
        <v>0.00014</v>
      </c>
      <c r="P399" s="456" t="s">
        <v>31</v>
      </c>
      <c r="Q399" s="459">
        <v>3.0E-5</v>
      </c>
      <c r="R399" s="493" t="s">
        <v>31</v>
      </c>
      <c r="S399" s="455">
        <v>0.2</v>
      </c>
      <c r="T399" s="462" t="s">
        <v>208</v>
      </c>
      <c r="U399" s="977"/>
      <c r="V399" s="737" t="str">
        <f>IF(TODAY()&gt;$T$3,"VENCIDO",IF((S399/1000)&gt;=(ABS(O399))+Q399,"CONFORME","NÃO CONFORME"))</f>
        <v>0</v>
      </c>
      <c r="W399" s="491" t="s">
        <v>238</v>
      </c>
      <c r="X399" s="492" t="s">
        <v>260</v>
      </c>
    </row>
    <row r="400" spans="1:42" customHeight="1" ht="13">
      <c r="F400" s="983"/>
      <c r="G400" s="986"/>
      <c r="H400" s="986"/>
      <c r="I400" s="986"/>
      <c r="J400" s="987"/>
      <c r="K400" s="564" t="str">
        <f>$K$398</f>
        <v>0</v>
      </c>
      <c r="L400" s="456" t="s">
        <v>127</v>
      </c>
      <c r="M400" s="456" t="s">
        <v>240</v>
      </c>
      <c r="N400" s="455">
        <v>20</v>
      </c>
      <c r="O400" s="490">
        <v>-6.999999999999999E-5</v>
      </c>
      <c r="P400" s="456" t="s">
        <v>31</v>
      </c>
      <c r="Q400" s="459">
        <v>4.0E-5</v>
      </c>
      <c r="R400" s="493" t="s">
        <v>31</v>
      </c>
      <c r="S400" s="455">
        <v>0.25</v>
      </c>
      <c r="T400" s="462" t="s">
        <v>208</v>
      </c>
      <c r="U400" s="977"/>
      <c r="V400" s="737" t="str">
        <f>IF(TODAY()&gt;$T$3,"VENCIDO",IF((S400/1000)&gt;=(ABS(O400))+Q400,"CONFORME","NÃO CONFORME"))</f>
        <v>0</v>
      </c>
      <c r="W400" s="491" t="s">
        <v>238</v>
      </c>
      <c r="X400" s="492" t="s">
        <v>260</v>
      </c>
    </row>
    <row r="401" spans="1:42" customHeight="1" ht="13">
      <c r="F401" s="983"/>
      <c r="G401" s="986"/>
      <c r="H401" s="986"/>
      <c r="I401" s="986"/>
      <c r="J401" s="987"/>
      <c r="K401" s="564" t="str">
        <f>$K$398</f>
        <v>0</v>
      </c>
      <c r="L401" s="456" t="s">
        <v>127</v>
      </c>
      <c r="M401" s="456" t="s">
        <v>241</v>
      </c>
      <c r="N401" s="455">
        <v>20</v>
      </c>
      <c r="O401" s="490">
        <v>0.00063</v>
      </c>
      <c r="P401" s="456" t="s">
        <v>31</v>
      </c>
      <c r="Q401" s="459">
        <v>4.0E-5</v>
      </c>
      <c r="R401" s="493" t="s">
        <v>31</v>
      </c>
      <c r="S401" s="606">
        <v>0.25</v>
      </c>
      <c r="T401" s="462" t="s">
        <v>208</v>
      </c>
      <c r="U401" s="977"/>
      <c r="V401" s="737" t="str">
        <f>IF(TODAY()&gt;$T$3,"VENCIDO",IF((S401/1000)&gt;=(ABS(O401))+Q401,"CONFORME","NÃO CONFORME"))</f>
        <v>0</v>
      </c>
      <c r="W401" s="491" t="s">
        <v>238</v>
      </c>
      <c r="X401" s="492" t="s">
        <v>260</v>
      </c>
    </row>
    <row r="402" spans="1:42" customHeight="1" ht="13">
      <c r="F402" s="983"/>
      <c r="G402" s="986"/>
      <c r="H402" s="986"/>
      <c r="I402" s="986"/>
      <c r="J402" s="987"/>
      <c r="K402" s="564" t="str">
        <f>$K$398</f>
        <v>0</v>
      </c>
      <c r="L402" s="456" t="s">
        <v>127</v>
      </c>
      <c r="M402" s="456" t="s">
        <v>240</v>
      </c>
      <c r="N402" s="455">
        <v>100</v>
      </c>
      <c r="O402" s="490">
        <v>-0.0002</v>
      </c>
      <c r="P402" s="456" t="s">
        <v>31</v>
      </c>
      <c r="Q402" s="459">
        <v>0.0001</v>
      </c>
      <c r="R402" s="493" t="s">
        <v>31</v>
      </c>
      <c r="S402" s="455">
        <v>0.5</v>
      </c>
      <c r="T402" s="462" t="s">
        <v>208</v>
      </c>
      <c r="U402" s="977"/>
      <c r="V402" s="737" t="str">
        <f>IF(TODAY()&gt;$T$3,"VENCIDO",IF((S402/1000)&gt;=(ABS(O402))+Q402,"CONFORME","NÃO CONFORME"))</f>
        <v>0</v>
      </c>
      <c r="W402" s="491" t="s">
        <v>238</v>
      </c>
      <c r="X402" s="492" t="s">
        <v>260</v>
      </c>
    </row>
    <row r="403" spans="1:42" customHeight="1" ht="13">
      <c r="F403" s="983"/>
      <c r="G403" s="986"/>
      <c r="H403" s="986"/>
      <c r="I403" s="986"/>
      <c r="J403" s="987"/>
      <c r="K403" s="564" t="str">
        <f>$K$398</f>
        <v>0</v>
      </c>
      <c r="L403" s="456" t="s">
        <v>127</v>
      </c>
      <c r="M403" s="456" t="s">
        <v>240</v>
      </c>
      <c r="N403" s="455">
        <v>200</v>
      </c>
      <c r="O403" s="490">
        <v>0.0019</v>
      </c>
      <c r="P403" s="456" t="s">
        <v>31</v>
      </c>
      <c r="Q403" s="459">
        <v>0.0001</v>
      </c>
      <c r="R403" s="493" t="s">
        <v>31</v>
      </c>
      <c r="S403" s="606">
        <v>1</v>
      </c>
      <c r="T403" s="462" t="s">
        <v>208</v>
      </c>
      <c r="U403" s="977"/>
      <c r="V403" s="737" t="str">
        <f>IF(TODAY()&gt;$T$3,"VENCIDO",IF((S403/1000)&gt;=(ABS(O403))+Q403,"CONFORME","NÃO CONFORME"))</f>
        <v>0</v>
      </c>
      <c r="W403" s="491" t="s">
        <v>238</v>
      </c>
      <c r="X403" s="492" t="s">
        <v>260</v>
      </c>
    </row>
    <row r="404" spans="1:42" customHeight="1" ht="13.5">
      <c r="F404" s="983"/>
      <c r="G404" s="986"/>
      <c r="H404" s="986"/>
      <c r="I404" s="986"/>
      <c r="J404" s="987"/>
      <c r="K404" s="574" t="str">
        <f>$K$398</f>
        <v>0</v>
      </c>
      <c r="L404" s="471" t="s">
        <v>127</v>
      </c>
      <c r="M404" s="471" t="s">
        <v>241</v>
      </c>
      <c r="N404" s="465">
        <v>200</v>
      </c>
      <c r="O404" s="498">
        <v>-0.0007</v>
      </c>
      <c r="P404" s="471" t="s">
        <v>31</v>
      </c>
      <c r="Q404" s="468">
        <v>0.0003</v>
      </c>
      <c r="R404" s="496" t="s">
        <v>31</v>
      </c>
      <c r="S404" s="465">
        <v>1</v>
      </c>
      <c r="T404" s="472" t="s">
        <v>208</v>
      </c>
      <c r="U404" s="978"/>
      <c r="V404" s="738" t="str">
        <f>IF(TODAY()&gt;$T$3,"VENCIDO",IF((S404/1000)&gt;=(ABS(O404))+Q404,"CONFORME","NÃO CONFORME"))</f>
        <v>0</v>
      </c>
      <c r="W404" s="499" t="s">
        <v>238</v>
      </c>
      <c r="X404" s="500" t="s">
        <v>260</v>
      </c>
    </row>
    <row r="405" spans="1:42" customHeight="1" ht="13">
      <c r="F405" s="967" t="s">
        <v>385</v>
      </c>
      <c r="G405" s="984"/>
      <c r="H405" s="984"/>
      <c r="I405" s="984"/>
      <c r="J405" s="984"/>
      <c r="K405" s="444" t="str">
        <f>$K$363</f>
        <v>0</v>
      </c>
      <c r="L405" s="446" t="str">
        <f>$L$363</f>
        <v>0</v>
      </c>
      <c r="M405" s="446" t="s">
        <v>240</v>
      </c>
      <c r="N405" s="446">
        <v>0.05</v>
      </c>
      <c r="O405" s="448">
        <v>-1.1E-5</v>
      </c>
      <c r="P405" s="446" t="s">
        <v>31</v>
      </c>
      <c r="Q405" s="449">
        <v>1.2E-5</v>
      </c>
      <c r="R405" s="450" t="s">
        <v>31</v>
      </c>
      <c r="S405" s="446">
        <v>0.04</v>
      </c>
      <c r="T405" s="451" t="s">
        <v>208</v>
      </c>
      <c r="U405" s="959">
        <v>43891</v>
      </c>
      <c r="V405" s="739" t="str">
        <f>IF(TODAY()&gt;$T$3,"VENCIDO",IF((S405/1000)&gt;=(ABS(O405))+Q405,"CONFORME","NÃO CONFORME"))</f>
        <v>0</v>
      </c>
      <c r="W405" s="476" t="s">
        <v>238</v>
      </c>
      <c r="X405" s="477" t="s">
        <v>260</v>
      </c>
    </row>
    <row r="406" spans="1:42" customHeight="1" ht="13">
      <c r="F406" s="983"/>
      <c r="G406" s="986"/>
      <c r="H406" s="986"/>
      <c r="I406" s="986"/>
      <c r="J406" s="986"/>
      <c r="K406" s="454" t="str">
        <f>$K$363</f>
        <v>0</v>
      </c>
      <c r="L406" s="455" t="str">
        <f>$L$363</f>
        <v>0</v>
      </c>
      <c r="M406" s="455" t="s">
        <v>240</v>
      </c>
      <c r="N406" s="455">
        <v>0.1</v>
      </c>
      <c r="O406" s="490">
        <v>-8.0E-6</v>
      </c>
      <c r="P406" s="455" t="s">
        <v>31</v>
      </c>
      <c r="Q406" s="459">
        <v>1.5E-5</v>
      </c>
      <c r="R406" s="460" t="s">
        <v>31</v>
      </c>
      <c r="S406" s="455">
        <v>0.05</v>
      </c>
      <c r="T406" s="461" t="s">
        <v>208</v>
      </c>
      <c r="U406" s="960"/>
      <c r="V406" s="737" t="str">
        <f>IF(TODAY()&gt;$T$3,"VENCIDO",IF((S406/1000)&gt;=(ABS(O406))+Q406,"CONFORME","NÃO CONFORME"))</f>
        <v>0</v>
      </c>
      <c r="W406" s="491" t="s">
        <v>238</v>
      </c>
      <c r="X406" s="492" t="s">
        <v>260</v>
      </c>
    </row>
    <row r="407" spans="1:42" customHeight="1" ht="13">
      <c r="F407" s="983"/>
      <c r="G407" s="986"/>
      <c r="H407" s="986"/>
      <c r="I407" s="986"/>
      <c r="J407" s="986"/>
      <c r="K407" s="454" t="str">
        <f>$K$363</f>
        <v>0</v>
      </c>
      <c r="L407" s="455" t="str">
        <f>$L$363</f>
        <v>0</v>
      </c>
      <c r="M407" s="455" t="s">
        <v>372</v>
      </c>
      <c r="N407" s="455">
        <v>0.2</v>
      </c>
      <c r="O407" s="490">
        <v>2.0E-6</v>
      </c>
      <c r="P407" s="455" t="s">
        <v>31</v>
      </c>
      <c r="Q407" s="459">
        <v>2.0E-5</v>
      </c>
      <c r="R407" s="460" t="s">
        <v>31</v>
      </c>
      <c r="S407" s="455">
        <v>0.06</v>
      </c>
      <c r="T407" s="461" t="s">
        <v>208</v>
      </c>
      <c r="U407" s="960"/>
      <c r="V407" s="737" t="str">
        <f>IF(TODAY()&gt;$T$3,"VENCIDO",IF((S407/1000)&gt;=(ABS(O407))+Q407,"CONFORME","NÃO CONFORME"))</f>
        <v>0</v>
      </c>
      <c r="W407" s="491" t="s">
        <v>238</v>
      </c>
      <c r="X407" s="492" t="s">
        <v>260</v>
      </c>
    </row>
    <row r="408" spans="1:42" customHeight="1" ht="13">
      <c r="F408" s="983"/>
      <c r="G408" s="986"/>
      <c r="H408" s="986"/>
      <c r="I408" s="986"/>
      <c r="J408" s="986"/>
      <c r="K408" s="454" t="str">
        <f>$K$363</f>
        <v>0</v>
      </c>
      <c r="L408" s="455" t="str">
        <f>$L$363</f>
        <v>0</v>
      </c>
      <c r="M408" s="455" t="s">
        <v>373</v>
      </c>
      <c r="N408" s="455">
        <v>0.2</v>
      </c>
      <c r="O408" s="490">
        <v>3.0E-6</v>
      </c>
      <c r="P408" s="455" t="s">
        <v>31</v>
      </c>
      <c r="Q408" s="459">
        <v>2.0E-5</v>
      </c>
      <c r="R408" s="460" t="s">
        <v>31</v>
      </c>
      <c r="S408" s="455">
        <v>0.06</v>
      </c>
      <c r="T408" s="461" t="s">
        <v>208</v>
      </c>
      <c r="U408" s="960"/>
      <c r="V408" s="737" t="str">
        <f>IF(TODAY()&gt;$T$3,"VENCIDO",IF((S408/1000)&gt;=(ABS(O408))+Q408,"CONFORME","NÃO CONFORME"))</f>
        <v>0</v>
      </c>
      <c r="W408" s="491" t="s">
        <v>238</v>
      </c>
      <c r="X408" s="492" t="s">
        <v>260</v>
      </c>
    </row>
    <row r="409" spans="1:42" customHeight="1" ht="13">
      <c r="F409" s="983"/>
      <c r="G409" s="986"/>
      <c r="H409" s="986"/>
      <c r="I409" s="986"/>
      <c r="J409" s="986"/>
      <c r="K409" s="454" t="str">
        <f>$K$363</f>
        <v>0</v>
      </c>
      <c r="L409" s="455" t="str">
        <f>$L$363</f>
        <v>0</v>
      </c>
      <c r="M409" s="455" t="s">
        <v>240</v>
      </c>
      <c r="N409" s="455">
        <v>0.5</v>
      </c>
      <c r="O409" s="490">
        <v>-6.0E-6</v>
      </c>
      <c r="P409" s="455" t="s">
        <v>31</v>
      </c>
      <c r="Q409" s="459">
        <v>2.5E-5</v>
      </c>
      <c r="R409" s="460" t="s">
        <v>31</v>
      </c>
      <c r="S409" s="455">
        <v>0.08</v>
      </c>
      <c r="T409" s="461" t="s">
        <v>208</v>
      </c>
      <c r="U409" s="960"/>
      <c r="V409" s="737" t="str">
        <f>IF(TODAY()&gt;$T$3,"VENCIDO",IF((S409/1000)&gt;=(ABS(O409))+Q409,"CONFORME","NÃO CONFORME"))</f>
        <v>0</v>
      </c>
      <c r="W409" s="491" t="s">
        <v>238</v>
      </c>
      <c r="X409" s="492" t="s">
        <v>260</v>
      </c>
    </row>
    <row r="410" spans="1:42" customHeight="1" ht="13">
      <c r="F410" s="983"/>
      <c r="G410" s="986"/>
      <c r="H410" s="986"/>
      <c r="I410" s="986"/>
      <c r="J410" s="986"/>
      <c r="K410" s="454" t="s">
        <v>386</v>
      </c>
      <c r="L410" s="456" t="s">
        <v>246</v>
      </c>
      <c r="M410" s="455" t="s">
        <v>240</v>
      </c>
      <c r="N410" s="455">
        <v>0.05</v>
      </c>
      <c r="O410" s="490">
        <v>0.031</v>
      </c>
      <c r="P410" s="455" t="s">
        <v>31</v>
      </c>
      <c r="Q410" s="459">
        <v>0.04</v>
      </c>
      <c r="R410" s="460" t="s">
        <v>31</v>
      </c>
      <c r="S410" s="606">
        <v>0.012</v>
      </c>
      <c r="T410" s="461" t="s">
        <v>208</v>
      </c>
      <c r="U410" s="960"/>
      <c r="V410" s="737" t="str">
        <f>IF(TODAY()&gt;$T$3,"VENCIDO",IF((S410/1000)&gt;=(ABS(O410))+Q410,"CONFORME","NÃO CONFORME"))</f>
        <v>0</v>
      </c>
      <c r="W410" s="491" t="s">
        <v>253</v>
      </c>
      <c r="X410" s="492" t="s">
        <v>260</v>
      </c>
    </row>
    <row r="411" spans="1:42" customHeight="1" ht="13">
      <c r="F411" s="983"/>
      <c r="G411" s="986"/>
      <c r="H411" s="986"/>
      <c r="I411" s="986"/>
      <c r="J411" s="986"/>
      <c r="K411" s="454" t="s">
        <v>387</v>
      </c>
      <c r="L411" s="456" t="s">
        <v>246</v>
      </c>
      <c r="M411" s="455" t="s">
        <v>240</v>
      </c>
      <c r="N411" s="455">
        <v>0.1</v>
      </c>
      <c r="O411" s="490">
        <v>0.013</v>
      </c>
      <c r="P411" s="455" t="s">
        <v>31</v>
      </c>
      <c r="Q411" s="459">
        <v>0.015</v>
      </c>
      <c r="R411" s="460" t="s">
        <v>31</v>
      </c>
      <c r="S411" s="606">
        <v>0.015</v>
      </c>
      <c r="T411" s="461" t="s">
        <v>208</v>
      </c>
      <c r="U411" s="960"/>
      <c r="V411" s="737" t="str">
        <f>IF(TODAY()&gt;$T$3,"VENCIDO",IF((S411/1000)&gt;=(ABS(O411))+Q411,"CONFORME","NÃO CONFORME"))</f>
        <v>0</v>
      </c>
      <c r="W411" s="491" t="s">
        <v>238</v>
      </c>
      <c r="X411" s="492" t="s">
        <v>260</v>
      </c>
    </row>
    <row r="412" spans="1:42" customHeight="1" ht="13">
      <c r="F412" s="983"/>
      <c r="G412" s="986"/>
      <c r="H412" s="986"/>
      <c r="I412" s="986"/>
      <c r="J412" s="986"/>
      <c r="K412" s="454" t="str">
        <f>$K$411</f>
        <v>0</v>
      </c>
      <c r="L412" s="455" t="str">
        <f>$L$411</f>
        <v>0</v>
      </c>
      <c r="M412" s="455" t="s">
        <v>240</v>
      </c>
      <c r="N412" s="455">
        <v>0.2</v>
      </c>
      <c r="O412" s="490">
        <v>-0.016</v>
      </c>
      <c r="P412" s="455" t="s">
        <v>31</v>
      </c>
      <c r="Q412" s="459">
        <v>0.2</v>
      </c>
      <c r="R412" s="460" t="s">
        <v>31</v>
      </c>
      <c r="S412" s="606">
        <v>0.02</v>
      </c>
      <c r="T412" s="461" t="s">
        <v>208</v>
      </c>
      <c r="U412" s="960"/>
      <c r="V412" s="737" t="str">
        <f>IF(TODAY()&gt;$T$3,"VENCIDO",IF((S412/1000)&gt;=(ABS(O412))+Q412,"CONFORME","NÃO CONFORME"))</f>
        <v>0</v>
      </c>
      <c r="W412" s="491" t="s">
        <v>238</v>
      </c>
      <c r="X412" s="492" t="s">
        <v>260</v>
      </c>
    </row>
    <row r="413" spans="1:42" customHeight="1" ht="13">
      <c r="F413" s="983"/>
      <c r="G413" s="986"/>
      <c r="H413" s="986"/>
      <c r="I413" s="986"/>
      <c r="J413" s="986"/>
      <c r="K413" s="454" t="str">
        <f>$K$411</f>
        <v>0</v>
      </c>
      <c r="L413" s="455" t="str">
        <f>$L$411</f>
        <v>0</v>
      </c>
      <c r="M413" s="455" t="s">
        <v>240</v>
      </c>
      <c r="N413" s="455">
        <v>0.2</v>
      </c>
      <c r="O413" s="490">
        <v>-0.013</v>
      </c>
      <c r="P413" s="455" t="s">
        <v>31</v>
      </c>
      <c r="Q413" s="459">
        <v>0.02</v>
      </c>
      <c r="R413" s="460" t="s">
        <v>31</v>
      </c>
      <c r="S413" s="606">
        <v>0.02</v>
      </c>
      <c r="T413" s="461" t="s">
        <v>208</v>
      </c>
      <c r="U413" s="960"/>
      <c r="V413" s="737" t="str">
        <f>IF(TODAY()&gt;$T$3,"VENCIDO",IF((S413/1000)&gt;=(ABS(O413))+Q413,"CONFORME","NÃO CONFORME"))</f>
        <v>0</v>
      </c>
      <c r="W413" s="491" t="s">
        <v>238</v>
      </c>
      <c r="X413" s="492" t="s">
        <v>260</v>
      </c>
    </row>
    <row r="414" spans="1:42" customHeight="1" ht="13.5">
      <c r="F414" s="988"/>
      <c r="G414" s="989"/>
      <c r="H414" s="989"/>
      <c r="I414" s="989"/>
      <c r="J414" s="989"/>
      <c r="K414" s="464" t="str">
        <f>$K$411</f>
        <v>0</v>
      </c>
      <c r="L414" s="465" t="str">
        <f>$L$411</f>
        <v>0</v>
      </c>
      <c r="M414" s="465" t="s">
        <v>240</v>
      </c>
      <c r="N414" s="465">
        <v>0.5</v>
      </c>
      <c r="O414" s="498">
        <v>-0.011</v>
      </c>
      <c r="P414" s="465" t="s">
        <v>31</v>
      </c>
      <c r="Q414" s="468">
        <v>0.025</v>
      </c>
      <c r="R414" s="469" t="s">
        <v>31</v>
      </c>
      <c r="S414" s="713">
        <v>0.025</v>
      </c>
      <c r="T414" s="470" t="s">
        <v>208</v>
      </c>
      <c r="U414" s="961"/>
      <c r="V414" s="737" t="str">
        <f>IF(TODAY()&gt;$T$3,"VENCIDO",IF((S414/1000)&gt;=(ABS(O414))+Q414,"CONFORME","NÃO CONFORME"))</f>
        <v>0</v>
      </c>
      <c r="W414" s="499" t="s">
        <v>238</v>
      </c>
      <c r="X414" s="500" t="s">
        <v>260</v>
      </c>
    </row>
    <row r="415" spans="1:42">
      <c r="F415" s="591"/>
      <c r="G415" s="591"/>
      <c r="H415" s="591"/>
      <c r="I415" s="591"/>
      <c r="J415" s="591"/>
      <c r="K415" s="714"/>
      <c r="L415" s="715"/>
      <c r="M415" s="715"/>
      <c r="N415" s="715"/>
      <c r="O415" s="715"/>
      <c r="P415" s="715"/>
      <c r="Q415" s="715"/>
      <c r="R415" s="716"/>
    </row>
    <row r="416" spans="1:42">
      <c r="F416" s="591"/>
      <c r="G416" s="591"/>
      <c r="H416" s="591"/>
      <c r="I416" s="591"/>
      <c r="J416" s="591"/>
      <c r="K416" s="714"/>
      <c r="L416" s="715"/>
      <c r="M416" s="715"/>
      <c r="N416" s="715"/>
      <c r="O416" s="715"/>
      <c r="P416" s="715"/>
      <c r="Q416" s="715"/>
      <c r="R416" s="716"/>
    </row>
    <row r="417" spans="1:42">
      <c r="F417" s="591"/>
      <c r="G417" s="591"/>
      <c r="H417" s="591"/>
      <c r="I417" s="591"/>
      <c r="J417" s="591"/>
      <c r="K417" s="714"/>
      <c r="L417" s="715"/>
      <c r="M417" s="715"/>
      <c r="N417" s="715"/>
      <c r="O417" s="715"/>
      <c r="P417" s="715"/>
      <c r="Q417" s="715"/>
      <c r="R417" s="716"/>
    </row>
    <row r="418" spans="1:42">
      <c r="F418" s="591"/>
      <c r="G418" s="591"/>
      <c r="H418" s="591"/>
      <c r="I418" s="591"/>
      <c r="J418" s="591"/>
      <c r="K418" s="714"/>
      <c r="L418" s="715"/>
      <c r="M418" s="715"/>
      <c r="N418" s="715"/>
      <c r="O418" s="715"/>
      <c r="P418" s="715"/>
      <c r="Q418" s="715"/>
      <c r="R418" s="716"/>
    </row>
    <row r="419" spans="1:42">
      <c r="F419" s="591"/>
      <c r="G419" s="591"/>
      <c r="H419" s="591"/>
      <c r="I419" s="591"/>
      <c r="J419" s="591"/>
      <c r="K419" s="714"/>
      <c r="L419" s="715"/>
      <c r="M419" s="715"/>
      <c r="N419" s="715"/>
      <c r="O419" s="715"/>
      <c r="P419" s="715"/>
      <c r="Q419" s="715"/>
      <c r="R419" s="716"/>
    </row>
    <row r="420" spans="1:42">
      <c r="F420" s="591"/>
      <c r="G420" s="591"/>
      <c r="H420" s="591"/>
      <c r="I420" s="591"/>
      <c r="J420" s="591"/>
      <c r="K420" s="714"/>
      <c r="L420" s="715"/>
      <c r="M420" s="715"/>
      <c r="N420" s="715"/>
      <c r="O420" s="715"/>
      <c r="P420" s="715"/>
      <c r="Q420" s="715"/>
      <c r="R420" s="716"/>
    </row>
    <row r="421" spans="1:42">
      <c r="F421" s="591"/>
      <c r="G421" s="591"/>
      <c r="H421" s="591"/>
      <c r="I421" s="591"/>
      <c r="J421" s="591"/>
      <c r="K421" s="714"/>
      <c r="L421" s="715"/>
      <c r="M421" s="715"/>
      <c r="N421" s="715"/>
      <c r="O421" s="715"/>
      <c r="P421" s="715"/>
      <c r="Q421" s="715"/>
      <c r="R421" s="716"/>
    </row>
    <row r="422" spans="1:42">
      <c r="F422" s="591"/>
      <c r="G422" s="591"/>
      <c r="H422" s="591"/>
      <c r="I422" s="591"/>
      <c r="J422" s="591"/>
      <c r="K422" s="714"/>
      <c r="L422" s="715"/>
      <c r="M422" s="715"/>
      <c r="N422" s="715"/>
      <c r="O422" s="715"/>
      <c r="P422" s="715"/>
      <c r="Q422" s="715"/>
      <c r="R422" s="716"/>
    </row>
    <row r="423" spans="1:42">
      <c r="F423" s="591"/>
      <c r="G423" s="591"/>
      <c r="H423" s="591"/>
      <c r="I423" s="591"/>
      <c r="J423" s="591"/>
      <c r="K423" s="714"/>
      <c r="L423" s="715"/>
      <c r="M423" s="715"/>
      <c r="N423" s="715"/>
      <c r="O423" s="715"/>
      <c r="P423" s="715"/>
      <c r="Q423" s="715"/>
      <c r="R423" s="716"/>
    </row>
    <row r="424" spans="1:42">
      <c r="F424" s="591"/>
      <c r="G424" s="591"/>
      <c r="H424" s="591"/>
      <c r="I424" s="591"/>
      <c r="J424" s="591"/>
      <c r="K424" s="714"/>
      <c r="L424" s="715"/>
      <c r="M424" s="715"/>
      <c r="N424" s="715"/>
      <c r="O424" s="715"/>
      <c r="P424" s="715"/>
      <c r="Q424" s="715"/>
      <c r="R424" s="716"/>
    </row>
    <row r="425" spans="1:42">
      <c r="F425" s="591"/>
      <c r="G425" s="591"/>
      <c r="H425" s="591"/>
      <c r="I425" s="591"/>
      <c r="J425" s="591"/>
      <c r="K425" s="714"/>
      <c r="L425" s="715"/>
      <c r="M425" s="715"/>
      <c r="N425" s="715"/>
      <c r="O425" s="715"/>
      <c r="P425" s="715"/>
      <c r="Q425" s="715"/>
      <c r="R425" s="716"/>
    </row>
    <row r="426" spans="1:42">
      <c r="F426" s="591"/>
      <c r="G426" s="591"/>
      <c r="H426" s="591"/>
      <c r="I426" s="591"/>
      <c r="J426" s="591"/>
      <c r="K426" s="714"/>
      <c r="L426" s="715"/>
      <c r="M426" s="715"/>
      <c r="N426" s="715"/>
      <c r="O426" s="715"/>
      <c r="P426" s="715"/>
      <c r="Q426" s="715"/>
      <c r="R426" s="716"/>
    </row>
    <row r="427" spans="1:42">
      <c r="F427" s="591"/>
      <c r="G427" s="591"/>
      <c r="H427" s="591"/>
      <c r="I427" s="591"/>
      <c r="J427" s="591"/>
      <c r="K427" s="714"/>
      <c r="L427" s="715"/>
      <c r="M427" s="715"/>
      <c r="N427" s="715"/>
      <c r="O427" s="715"/>
      <c r="P427" s="715"/>
      <c r="Q427" s="715"/>
      <c r="R427" s="716"/>
    </row>
    <row r="428" spans="1:42">
      <c r="F428" s="591"/>
      <c r="G428" s="591"/>
      <c r="H428" s="591"/>
      <c r="I428" s="591"/>
      <c r="J428" s="591"/>
      <c r="K428" s="714"/>
      <c r="L428" s="715"/>
      <c r="M428" s="715"/>
      <c r="N428" s="715"/>
      <c r="O428" s="715"/>
      <c r="P428" s="715"/>
      <c r="Q428" s="715"/>
      <c r="R428" s="716"/>
    </row>
    <row r="429" spans="1:42">
      <c r="F429" s="591"/>
      <c r="G429" s="591"/>
      <c r="H429" s="591"/>
      <c r="I429" s="591"/>
      <c r="J429" s="591"/>
      <c r="K429" s="714"/>
      <c r="L429" s="715"/>
      <c r="M429" s="715"/>
      <c r="N429" s="715"/>
      <c r="O429" s="715"/>
      <c r="P429" s="715"/>
      <c r="Q429" s="715"/>
      <c r="R429" s="716"/>
    </row>
    <row r="430" spans="1:42">
      <c r="F430" s="591"/>
      <c r="G430" s="591"/>
      <c r="H430" s="591"/>
      <c r="I430" s="591"/>
      <c r="J430" s="591"/>
      <c r="K430" s="714"/>
      <c r="L430" s="715"/>
      <c r="M430" s="715"/>
      <c r="N430" s="715"/>
      <c r="O430" s="715"/>
      <c r="P430" s="715"/>
      <c r="Q430" s="715"/>
      <c r="R430" s="716"/>
    </row>
    <row r="431" spans="1:42">
      <c r="F431" s="591"/>
      <c r="G431" s="591"/>
      <c r="H431" s="591"/>
      <c r="I431" s="591"/>
      <c r="J431" s="591"/>
      <c r="K431" s="714"/>
      <c r="L431" s="715"/>
      <c r="M431" s="715"/>
      <c r="N431" s="715"/>
      <c r="O431" s="715"/>
      <c r="P431" s="715"/>
      <c r="Q431" s="715"/>
      <c r="R431" s="716"/>
    </row>
    <row r="432" spans="1:42">
      <c r="F432" s="591"/>
      <c r="G432" s="591"/>
      <c r="H432" s="591"/>
      <c r="I432" s="591"/>
      <c r="J432" s="591"/>
      <c r="K432" s="714"/>
      <c r="L432" s="715"/>
      <c r="M432" s="715"/>
      <c r="N432" s="715"/>
      <c r="O432" s="715"/>
      <c r="P432" s="715"/>
      <c r="Q432" s="715"/>
      <c r="R432" s="716"/>
    </row>
    <row r="433" spans="1:42">
      <c r="F433" s="591"/>
      <c r="G433" s="591"/>
      <c r="H433" s="591"/>
      <c r="I433" s="591"/>
      <c r="J433" s="591"/>
      <c r="K433" s="714"/>
      <c r="L433" s="715"/>
      <c r="M433" s="715"/>
      <c r="N433" s="715"/>
      <c r="O433" s="715"/>
      <c r="P433" s="715"/>
      <c r="Q433" s="715"/>
      <c r="R433" s="716"/>
    </row>
    <row r="434" spans="1:42">
      <c r="F434" s="591"/>
      <c r="G434" s="591"/>
      <c r="H434" s="591"/>
      <c r="I434" s="591"/>
      <c r="J434" s="591"/>
      <c r="K434" s="714"/>
      <c r="L434" s="715"/>
      <c r="M434" s="715"/>
      <c r="N434" s="715"/>
      <c r="O434" s="715"/>
      <c r="P434" s="715"/>
      <c r="Q434" s="715"/>
      <c r="R434" s="716"/>
    </row>
    <row r="435" spans="1:42">
      <c r="F435" s="591"/>
      <c r="G435" s="591"/>
      <c r="H435" s="591"/>
      <c r="I435" s="591"/>
      <c r="J435" s="591"/>
      <c r="K435" s="714"/>
      <c r="L435" s="715"/>
      <c r="M435" s="715"/>
      <c r="N435" s="715"/>
      <c r="O435" s="715"/>
      <c r="P435" s="715"/>
      <c r="Q435" s="715"/>
      <c r="R435" s="716"/>
    </row>
    <row r="436" spans="1:42">
      <c r="F436" s="591"/>
      <c r="G436" s="591"/>
      <c r="H436" s="591"/>
      <c r="I436" s="591"/>
      <c r="J436" s="591"/>
      <c r="K436" s="714"/>
      <c r="L436" s="715"/>
      <c r="M436" s="715"/>
      <c r="N436" s="715"/>
      <c r="O436" s="715"/>
      <c r="P436" s="715"/>
      <c r="Q436" s="715"/>
      <c r="R436" s="716"/>
    </row>
    <row r="437" spans="1:42">
      <c r="F437" s="591"/>
      <c r="G437" s="591"/>
      <c r="H437" s="591"/>
      <c r="I437" s="591"/>
      <c r="J437" s="591"/>
      <c r="K437" s="714"/>
      <c r="L437" s="715"/>
      <c r="M437" s="715"/>
      <c r="N437" s="715"/>
      <c r="O437" s="715"/>
      <c r="P437" s="715"/>
      <c r="Q437" s="715"/>
      <c r="R437" s="716"/>
    </row>
    <row r="438" spans="1:42">
      <c r="F438" s="591"/>
      <c r="G438" s="591"/>
      <c r="H438" s="591"/>
      <c r="I438" s="591"/>
      <c r="J438" s="591"/>
      <c r="K438" s="714"/>
      <c r="L438" s="715"/>
      <c r="M438" s="715"/>
      <c r="N438" s="715"/>
      <c r="O438" s="715"/>
      <c r="P438" s="715"/>
      <c r="Q438" s="715"/>
      <c r="R438" s="716"/>
    </row>
    <row r="439" spans="1:42">
      <c r="F439" s="591"/>
      <c r="G439" s="591"/>
      <c r="H439" s="591"/>
      <c r="I439" s="591"/>
      <c r="J439" s="591"/>
      <c r="K439" s="714"/>
      <c r="L439" s="715"/>
      <c r="M439" s="715"/>
      <c r="N439" s="715"/>
      <c r="O439" s="715"/>
      <c r="P439" s="715"/>
      <c r="Q439" s="715"/>
      <c r="R439" s="716"/>
    </row>
    <row r="440" spans="1:42">
      <c r="F440" s="591"/>
      <c r="G440" s="591"/>
      <c r="H440" s="591"/>
      <c r="I440" s="591"/>
      <c r="J440" s="591"/>
      <c r="K440" s="714"/>
      <c r="L440" s="715"/>
      <c r="M440" s="715"/>
      <c r="N440" s="715"/>
      <c r="O440" s="715"/>
      <c r="P440" s="715"/>
      <c r="Q440" s="715"/>
      <c r="R440" s="716"/>
    </row>
    <row r="441" spans="1:42">
      <c r="F441" s="591"/>
      <c r="G441" s="591"/>
      <c r="H441" s="591"/>
      <c r="I441" s="591"/>
      <c r="J441" s="591"/>
      <c r="K441" s="714"/>
      <c r="L441" s="715"/>
      <c r="M441" s="715"/>
      <c r="N441" s="715"/>
      <c r="O441" s="715"/>
      <c r="P441" s="715"/>
      <c r="Q441" s="715"/>
      <c r="R441" s="716"/>
    </row>
    <row r="442" spans="1:42">
      <c r="F442" s="591"/>
      <c r="G442" s="591"/>
      <c r="H442" s="591"/>
      <c r="I442" s="591"/>
      <c r="J442" s="591"/>
      <c r="K442" s="714"/>
      <c r="L442" s="715"/>
      <c r="M442" s="715"/>
      <c r="N442" s="715"/>
      <c r="O442" s="715"/>
      <c r="P442" s="715"/>
      <c r="Q442" s="715"/>
      <c r="R442" s="716"/>
    </row>
    <row r="443" spans="1:42">
      <c r="F443" s="591"/>
      <c r="G443" s="591"/>
      <c r="H443" s="591"/>
      <c r="I443" s="591"/>
      <c r="J443" s="591"/>
      <c r="K443" s="714"/>
      <c r="L443" s="715"/>
      <c r="M443" s="715"/>
      <c r="N443" s="715"/>
      <c r="O443" s="715"/>
      <c r="P443" s="715"/>
      <c r="Q443" s="715"/>
      <c r="R443" s="716"/>
    </row>
    <row r="444" spans="1:42">
      <c r="F444" s="591"/>
      <c r="G444" s="591"/>
      <c r="H444" s="591"/>
      <c r="I444" s="591"/>
      <c r="J444" s="591"/>
      <c r="K444" s="714"/>
      <c r="L444" s="715"/>
      <c r="M444" s="715"/>
      <c r="N444" s="715"/>
      <c r="O444" s="715"/>
      <c r="P444" s="715"/>
      <c r="Q444" s="715"/>
      <c r="R444" s="716"/>
    </row>
    <row r="445" spans="1:42">
      <c r="F445" s="591"/>
      <c r="G445" s="591"/>
      <c r="H445" s="591"/>
      <c r="I445" s="591"/>
      <c r="J445" s="591"/>
      <c r="K445" s="714"/>
      <c r="L445" s="715"/>
      <c r="M445" s="715"/>
      <c r="N445" s="715"/>
      <c r="O445" s="715"/>
      <c r="P445" s="715"/>
      <c r="Q445" s="715"/>
      <c r="R445" s="716"/>
    </row>
    <row r="446" spans="1:42">
      <c r="F446" s="591"/>
      <c r="G446" s="591"/>
      <c r="H446" s="591"/>
      <c r="I446" s="591"/>
      <c r="J446" s="591"/>
      <c r="K446" s="714"/>
      <c r="L446" s="715"/>
      <c r="M446" s="715"/>
      <c r="N446" s="715"/>
      <c r="O446" s="715"/>
      <c r="P446" s="715"/>
      <c r="Q446" s="715"/>
      <c r="R446" s="716"/>
    </row>
    <row r="447" spans="1:42">
      <c r="F447" s="591"/>
      <c r="G447" s="591"/>
      <c r="H447" s="591"/>
      <c r="I447" s="591"/>
      <c r="J447" s="591"/>
      <c r="K447" s="714"/>
      <c r="L447" s="715"/>
      <c r="M447" s="715"/>
      <c r="N447" s="715"/>
      <c r="O447" s="715"/>
      <c r="P447" s="715"/>
      <c r="Q447" s="715"/>
      <c r="R447" s="716"/>
    </row>
    <row r="448" spans="1:42">
      <c r="F448" s="591"/>
      <c r="G448" s="591"/>
      <c r="H448" s="591"/>
      <c r="I448" s="591"/>
      <c r="J448" s="591"/>
      <c r="K448" s="714"/>
      <c r="L448" s="715"/>
      <c r="M448" s="715"/>
      <c r="N448" s="715"/>
      <c r="O448" s="715"/>
      <c r="P448" s="715"/>
      <c r="Q448" s="715"/>
      <c r="R448" s="716"/>
    </row>
    <row r="449" spans="1:42">
      <c r="F449" s="591"/>
      <c r="G449" s="591"/>
      <c r="H449" s="591"/>
      <c r="I449" s="591"/>
      <c r="J449" s="591"/>
      <c r="K449" s="714"/>
      <c r="L449" s="715"/>
      <c r="M449" s="715"/>
      <c r="N449" s="715"/>
      <c r="O449" s="715"/>
      <c r="P449" s="715"/>
      <c r="Q449" s="715"/>
      <c r="R449" s="716"/>
    </row>
    <row r="450" spans="1:42">
      <c r="F450" s="591"/>
      <c r="G450" s="591"/>
      <c r="H450" s="591"/>
      <c r="I450" s="591"/>
      <c r="J450" s="591"/>
      <c r="K450" s="714"/>
      <c r="L450" s="715"/>
      <c r="M450" s="715"/>
      <c r="N450" s="715"/>
      <c r="O450" s="715"/>
      <c r="P450" s="715"/>
      <c r="Q450" s="715"/>
      <c r="R450" s="716"/>
    </row>
    <row r="451" spans="1:42">
      <c r="F451" s="591"/>
      <c r="G451" s="591"/>
      <c r="H451" s="591"/>
      <c r="I451" s="591"/>
      <c r="J451" s="591"/>
      <c r="K451" s="714"/>
      <c r="L451" s="715"/>
      <c r="M451" s="715"/>
      <c r="N451" s="715"/>
      <c r="O451" s="715"/>
      <c r="P451" s="715"/>
      <c r="Q451" s="715"/>
      <c r="R451" s="716"/>
    </row>
    <row r="452" spans="1:42">
      <c r="F452" s="591"/>
      <c r="G452" s="591"/>
      <c r="H452" s="591"/>
      <c r="I452" s="591"/>
      <c r="J452" s="591"/>
      <c r="K452" s="714"/>
      <c r="L452" s="715"/>
      <c r="M452" s="715"/>
      <c r="N452" s="715"/>
      <c r="O452" s="715"/>
      <c r="P452" s="715"/>
      <c r="Q452" s="715"/>
      <c r="R452" s="716"/>
    </row>
    <row r="453" spans="1:42">
      <c r="F453" s="591"/>
      <c r="G453" s="591"/>
      <c r="H453" s="591"/>
      <c r="I453" s="591"/>
      <c r="J453" s="591"/>
      <c r="K453" s="714"/>
      <c r="L453" s="715"/>
      <c r="M453" s="715"/>
      <c r="N453" s="715"/>
      <c r="O453" s="715"/>
      <c r="P453" s="715"/>
      <c r="Q453" s="715"/>
      <c r="R453" s="716"/>
    </row>
    <row r="454" spans="1:42">
      <c r="F454" s="591"/>
      <c r="G454" s="591"/>
      <c r="H454" s="591"/>
      <c r="I454" s="591"/>
      <c r="J454" s="591"/>
      <c r="K454" s="714"/>
      <c r="L454" s="715"/>
      <c r="M454" s="715"/>
      <c r="N454" s="715"/>
      <c r="O454" s="715"/>
      <c r="P454" s="715"/>
      <c r="Q454" s="715"/>
      <c r="R454" s="716"/>
    </row>
    <row r="455" spans="1:42">
      <c r="F455" s="591"/>
      <c r="G455" s="591"/>
      <c r="H455" s="591"/>
      <c r="I455" s="591"/>
      <c r="J455" s="591"/>
      <c r="K455" s="714"/>
      <c r="L455" s="715"/>
      <c r="M455" s="715"/>
      <c r="N455" s="715"/>
      <c r="O455" s="715"/>
      <c r="P455" s="715"/>
      <c r="Q455" s="715"/>
      <c r="R455" s="716"/>
    </row>
    <row r="456" spans="1:42">
      <c r="F456" s="591"/>
      <c r="G456" s="591"/>
      <c r="H456" s="591"/>
      <c r="I456" s="591"/>
      <c r="J456" s="591"/>
      <c r="K456" s="714"/>
      <c r="L456" s="715"/>
      <c r="M456" s="715"/>
      <c r="N456" s="715"/>
      <c r="O456" s="715"/>
      <c r="P456" s="715"/>
      <c r="Q456" s="715"/>
      <c r="R456" s="716"/>
    </row>
    <row r="457" spans="1:42">
      <c r="F457" s="591"/>
      <c r="G457" s="591"/>
      <c r="H457" s="591"/>
      <c r="I457" s="591"/>
      <c r="J457" s="591"/>
      <c r="K457" s="714"/>
      <c r="L457" s="715"/>
      <c r="M457" s="715"/>
      <c r="N457" s="715"/>
      <c r="O457" s="715"/>
      <c r="P457" s="715"/>
      <c r="Q457" s="715"/>
      <c r="R457" s="716"/>
    </row>
    <row r="458" spans="1:42">
      <c r="F458" s="591"/>
      <c r="G458" s="591"/>
      <c r="H458" s="591"/>
      <c r="I458" s="591"/>
      <c r="J458" s="591"/>
      <c r="K458" s="714"/>
      <c r="L458" s="715"/>
      <c r="M458" s="715"/>
      <c r="N458" s="715"/>
      <c r="O458" s="715"/>
      <c r="P458" s="715"/>
      <c r="Q458" s="715"/>
      <c r="R458" s="716"/>
    </row>
    <row r="459" spans="1:42">
      <c r="F459" s="591"/>
      <c r="G459" s="591"/>
      <c r="H459" s="591"/>
      <c r="I459" s="591"/>
      <c r="J459" s="591"/>
      <c r="K459" s="714"/>
      <c r="L459" s="715"/>
      <c r="M459" s="715"/>
      <c r="N459" s="715"/>
      <c r="O459" s="715"/>
      <c r="P459" s="715"/>
      <c r="Q459" s="715"/>
      <c r="R459" s="716"/>
    </row>
    <row r="460" spans="1:42">
      <c r="F460" s="591"/>
      <c r="G460" s="591"/>
      <c r="H460" s="591"/>
      <c r="I460" s="591"/>
      <c r="J460" s="591"/>
      <c r="K460" s="714"/>
      <c r="L460" s="715"/>
      <c r="M460" s="715"/>
      <c r="N460" s="715"/>
      <c r="O460" s="715"/>
      <c r="P460" s="715"/>
      <c r="Q460" s="715"/>
      <c r="R460" s="716"/>
    </row>
    <row r="461" spans="1:42">
      <c r="F461" s="591"/>
      <c r="G461" s="591"/>
      <c r="H461" s="591"/>
      <c r="I461" s="591"/>
      <c r="J461" s="591"/>
      <c r="K461" s="714"/>
      <c r="L461" s="715"/>
      <c r="M461" s="715"/>
      <c r="N461" s="715"/>
      <c r="O461" s="715"/>
      <c r="P461" s="715"/>
      <c r="Q461" s="715"/>
      <c r="R461" s="716"/>
    </row>
    <row r="462" spans="1:42">
      <c r="F462" s="591"/>
      <c r="G462" s="591"/>
      <c r="H462" s="591"/>
      <c r="I462" s="591"/>
      <c r="J462" s="591"/>
      <c r="K462" s="714"/>
      <c r="L462" s="715"/>
      <c r="M462" s="715"/>
      <c r="N462" s="715"/>
      <c r="O462" s="715"/>
      <c r="P462" s="715"/>
      <c r="Q462" s="715"/>
      <c r="R462" s="716"/>
    </row>
    <row r="463" spans="1:42">
      <c r="F463" s="591"/>
      <c r="G463" s="591"/>
      <c r="H463" s="591"/>
      <c r="I463" s="591"/>
      <c r="J463" s="591"/>
      <c r="K463" s="714"/>
      <c r="L463" s="715"/>
      <c r="M463" s="715"/>
      <c r="N463" s="715"/>
      <c r="O463" s="715"/>
      <c r="P463" s="715"/>
      <c r="Q463" s="715"/>
      <c r="R463" s="716"/>
    </row>
    <row r="464" spans="1:42">
      <c r="F464" s="591"/>
      <c r="G464" s="591"/>
      <c r="H464" s="591"/>
      <c r="I464" s="591"/>
      <c r="J464" s="591"/>
      <c r="K464" s="714"/>
      <c r="L464" s="715"/>
      <c r="M464" s="715"/>
      <c r="N464" s="715"/>
      <c r="O464" s="715"/>
      <c r="P464" s="715"/>
      <c r="Q464" s="715"/>
      <c r="R464" s="716"/>
    </row>
    <row r="465" spans="1:42">
      <c r="F465" s="591"/>
      <c r="G465" s="591"/>
      <c r="H465" s="591"/>
      <c r="I465" s="591"/>
      <c r="J465" s="591"/>
      <c r="K465" s="714"/>
      <c r="L465" s="715"/>
      <c r="M465" s="715"/>
      <c r="N465" s="715"/>
      <c r="O465" s="715"/>
      <c r="P465" s="715"/>
      <c r="Q465" s="715"/>
      <c r="R465" s="716"/>
    </row>
    <row r="466" spans="1:42">
      <c r="F466" s="591"/>
      <c r="G466" s="591"/>
      <c r="H466" s="591"/>
      <c r="I466" s="591"/>
      <c r="J466" s="591"/>
      <c r="K466" s="714"/>
      <c r="L466" s="715"/>
      <c r="M466" s="715"/>
      <c r="N466" s="715"/>
      <c r="O466" s="715"/>
      <c r="P466" s="715"/>
      <c r="Q466" s="715"/>
      <c r="R466" s="716"/>
    </row>
    <row r="467" spans="1:42">
      <c r="F467" s="591"/>
      <c r="G467" s="591"/>
      <c r="H467" s="591"/>
      <c r="I467" s="591"/>
      <c r="J467" s="591"/>
      <c r="K467" s="714"/>
      <c r="L467" s="715"/>
      <c r="M467" s="715"/>
      <c r="N467" s="715"/>
      <c r="O467" s="715"/>
      <c r="P467" s="715"/>
      <c r="Q467" s="715"/>
      <c r="R467" s="716"/>
    </row>
    <row r="468" spans="1:42">
      <c r="F468" s="591"/>
      <c r="G468" s="591"/>
      <c r="H468" s="591"/>
      <c r="I468" s="591"/>
      <c r="J468" s="591"/>
      <c r="K468" s="714"/>
      <c r="L468" s="715"/>
      <c r="M468" s="715"/>
      <c r="N468" s="715"/>
      <c r="O468" s="715"/>
      <c r="P468" s="715"/>
      <c r="Q468" s="715"/>
      <c r="R468" s="716"/>
    </row>
    <row r="469" spans="1:42">
      <c r="F469" s="591"/>
      <c r="G469" s="591"/>
      <c r="H469" s="591"/>
      <c r="I469" s="591"/>
      <c r="J469" s="591"/>
      <c r="K469" s="714"/>
      <c r="L469" s="715"/>
      <c r="M469" s="715"/>
      <c r="N469" s="715"/>
      <c r="O469" s="715"/>
      <c r="P469" s="715"/>
      <c r="Q469" s="715"/>
      <c r="R469" s="716"/>
    </row>
    <row r="470" spans="1:42">
      <c r="F470" s="591"/>
      <c r="G470" s="591"/>
      <c r="H470" s="591"/>
      <c r="I470" s="591"/>
      <c r="J470" s="591"/>
      <c r="K470" s="714"/>
      <c r="L470" s="715"/>
      <c r="M470" s="715"/>
      <c r="N470" s="715"/>
      <c r="O470" s="715"/>
      <c r="P470" s="715"/>
      <c r="Q470" s="715"/>
      <c r="R470" s="716"/>
    </row>
    <row r="471" spans="1:42">
      <c r="F471" s="591"/>
      <c r="G471" s="591"/>
      <c r="H471" s="591"/>
      <c r="I471" s="591"/>
      <c r="J471" s="591"/>
      <c r="K471" s="714"/>
      <c r="L471" s="715"/>
      <c r="M471" s="715"/>
      <c r="N471" s="715"/>
      <c r="O471" s="715"/>
      <c r="P471" s="715"/>
      <c r="Q471" s="715"/>
      <c r="R471" s="716"/>
    </row>
    <row r="472" spans="1:42">
      <c r="F472" s="591"/>
      <c r="G472" s="591"/>
      <c r="H472" s="591"/>
      <c r="I472" s="591"/>
      <c r="J472" s="591"/>
      <c r="K472" s="714"/>
      <c r="L472" s="715"/>
      <c r="M472" s="715"/>
      <c r="N472" s="715"/>
      <c r="O472" s="715"/>
      <c r="P472" s="715"/>
      <c r="Q472" s="715"/>
      <c r="R472" s="716"/>
    </row>
    <row r="473" spans="1:42">
      <c r="F473" s="591"/>
      <c r="G473" s="591"/>
      <c r="H473" s="591"/>
      <c r="I473" s="591"/>
      <c r="J473" s="591"/>
      <c r="K473" s="714"/>
      <c r="L473" s="715"/>
      <c r="M473" s="715"/>
      <c r="N473" s="715"/>
      <c r="O473" s="715"/>
      <c r="P473" s="715"/>
      <c r="Q473" s="715"/>
      <c r="R473" s="716"/>
    </row>
    <row r="474" spans="1:42">
      <c r="F474" s="591"/>
      <c r="G474" s="591"/>
      <c r="H474" s="591"/>
      <c r="I474" s="591"/>
      <c r="J474" s="591"/>
      <c r="K474" s="714"/>
      <c r="L474" s="715"/>
      <c r="M474" s="715"/>
      <c r="N474" s="715"/>
      <c r="O474" s="715"/>
      <c r="P474" s="715"/>
      <c r="Q474" s="715"/>
      <c r="R474" s="716"/>
    </row>
    <row r="475" spans="1:42">
      <c r="F475" s="591"/>
      <c r="G475" s="591"/>
      <c r="H475" s="591"/>
      <c r="I475" s="591"/>
      <c r="J475" s="591"/>
      <c r="K475" s="714"/>
      <c r="L475" s="715"/>
      <c r="M475" s="715"/>
      <c r="N475" s="715"/>
      <c r="O475" s="715"/>
      <c r="P475" s="715"/>
      <c r="Q475" s="715"/>
      <c r="R475" s="716"/>
    </row>
    <row r="476" spans="1:42">
      <c r="F476" s="591"/>
      <c r="G476" s="591"/>
      <c r="H476" s="591"/>
      <c r="I476" s="591"/>
      <c r="J476" s="591"/>
      <c r="K476" s="714"/>
      <c r="L476" s="715"/>
      <c r="M476" s="715"/>
      <c r="N476" s="715"/>
      <c r="O476" s="715"/>
      <c r="P476" s="715"/>
      <c r="Q476" s="715"/>
      <c r="R476" s="716"/>
    </row>
    <row r="477" spans="1:42">
      <c r="F477" s="591"/>
      <c r="G477" s="591"/>
      <c r="H477" s="591"/>
      <c r="I477" s="591"/>
      <c r="J477" s="591"/>
      <c r="K477" s="714"/>
      <c r="L477" s="715"/>
      <c r="M477" s="715"/>
      <c r="N477" s="715"/>
      <c r="O477" s="715"/>
      <c r="P477" s="715"/>
      <c r="Q477" s="715"/>
      <c r="R477" s="716"/>
    </row>
    <row r="478" spans="1:42">
      <c r="F478" s="591"/>
      <c r="G478" s="591"/>
      <c r="H478" s="591"/>
      <c r="I478" s="591"/>
      <c r="J478" s="591"/>
      <c r="K478" s="714"/>
      <c r="L478" s="715"/>
      <c r="M478" s="715"/>
      <c r="N478" s="715"/>
      <c r="O478" s="715"/>
      <c r="P478" s="715"/>
      <c r="Q478" s="715"/>
      <c r="R478" s="716"/>
    </row>
    <row r="479" spans="1:42">
      <c r="F479" s="591"/>
      <c r="G479" s="591"/>
      <c r="H479" s="591"/>
      <c r="I479" s="591"/>
      <c r="J479" s="591"/>
      <c r="K479" s="714"/>
      <c r="L479" s="715"/>
      <c r="M479" s="715"/>
      <c r="N479" s="715"/>
      <c r="O479" s="715"/>
      <c r="P479" s="715"/>
      <c r="Q479" s="715"/>
      <c r="R479" s="716"/>
    </row>
    <row r="480" spans="1:42">
      <c r="F480" s="591"/>
      <c r="G480" s="591"/>
      <c r="H480" s="591"/>
      <c r="I480" s="591"/>
      <c r="J480" s="591"/>
      <c r="K480" s="714"/>
      <c r="L480" s="715"/>
      <c r="M480" s="715"/>
      <c r="N480" s="715"/>
      <c r="O480" s="715"/>
      <c r="P480" s="715"/>
      <c r="Q480" s="715"/>
      <c r="R480" s="716"/>
    </row>
    <row r="481" spans="1:42">
      <c r="F481" s="591"/>
      <c r="G481" s="591"/>
      <c r="H481" s="591"/>
      <c r="I481" s="591"/>
      <c r="J481" s="591"/>
      <c r="K481" s="714"/>
      <c r="L481" s="715"/>
      <c r="M481" s="715"/>
      <c r="N481" s="715"/>
      <c r="O481" s="715"/>
      <c r="P481" s="715"/>
      <c r="Q481" s="715"/>
      <c r="R481" s="716"/>
    </row>
    <row r="482" spans="1:42">
      <c r="F482" s="591"/>
      <c r="G482" s="591"/>
      <c r="H482" s="591"/>
      <c r="I482" s="591"/>
      <c r="J482" s="591"/>
      <c r="K482" s="714"/>
      <c r="L482" s="715"/>
      <c r="M482" s="715"/>
      <c r="N482" s="715"/>
      <c r="O482" s="715"/>
      <c r="P482" s="715"/>
      <c r="Q482" s="715"/>
      <c r="R482" s="716"/>
    </row>
    <row r="483" spans="1:42">
      <c r="F483" s="591"/>
      <c r="G483" s="591"/>
      <c r="H483" s="591"/>
      <c r="I483" s="591"/>
      <c r="J483" s="591"/>
      <c r="K483" s="714"/>
      <c r="L483" s="715"/>
      <c r="M483" s="715"/>
      <c r="N483" s="715"/>
      <c r="O483" s="715"/>
      <c r="P483" s="715"/>
      <c r="Q483" s="715"/>
      <c r="R483" s="716"/>
    </row>
    <row r="484" spans="1:42">
      <c r="F484" s="591"/>
      <c r="G484" s="591"/>
      <c r="H484" s="591"/>
      <c r="I484" s="591"/>
      <c r="J484" s="591"/>
      <c r="K484" s="714"/>
      <c r="L484" s="715"/>
      <c r="M484" s="715"/>
      <c r="N484" s="715"/>
      <c r="O484" s="715"/>
      <c r="P484" s="715"/>
      <c r="Q484" s="715"/>
      <c r="R484" s="716"/>
    </row>
    <row r="485" spans="1:42">
      <c r="F485" s="591"/>
      <c r="G485" s="591"/>
      <c r="H485" s="591"/>
      <c r="I485" s="591"/>
      <c r="J485" s="591"/>
      <c r="K485" s="714"/>
      <c r="L485" s="715"/>
      <c r="M485" s="715"/>
      <c r="N485" s="715"/>
      <c r="O485" s="715"/>
      <c r="P485" s="715"/>
      <c r="Q485" s="715"/>
      <c r="R485" s="716"/>
    </row>
    <row r="486" spans="1:42">
      <c r="F486" s="591"/>
      <c r="G486" s="591"/>
      <c r="H486" s="591"/>
      <c r="I486" s="591"/>
      <c r="J486" s="591"/>
      <c r="K486" s="714"/>
      <c r="L486" s="715"/>
      <c r="M486" s="715"/>
      <c r="N486" s="715"/>
      <c r="O486" s="715"/>
      <c r="P486" s="715"/>
      <c r="Q486" s="715"/>
      <c r="R486" s="716"/>
    </row>
    <row r="487" spans="1:42">
      <c r="F487" s="591"/>
      <c r="G487" s="591"/>
      <c r="H487" s="591"/>
      <c r="I487" s="591"/>
      <c r="J487" s="591"/>
      <c r="K487" s="714"/>
      <c r="L487" s="715"/>
      <c r="M487" s="715"/>
      <c r="N487" s="715"/>
      <c r="O487" s="715"/>
      <c r="P487" s="715"/>
      <c r="Q487" s="715"/>
      <c r="R487" s="716"/>
    </row>
    <row r="488" spans="1:42">
      <c r="F488" s="591"/>
      <c r="G488" s="591"/>
      <c r="H488" s="591"/>
      <c r="I488" s="591"/>
      <c r="J488" s="591"/>
      <c r="K488" s="714"/>
      <c r="L488" s="715"/>
      <c r="M488" s="715"/>
      <c r="N488" s="715"/>
      <c r="O488" s="715"/>
      <c r="P488" s="715"/>
      <c r="Q488" s="715"/>
      <c r="R488" s="716"/>
    </row>
    <row r="489" spans="1:42">
      <c r="F489" s="591"/>
      <c r="G489" s="591"/>
      <c r="H489" s="591"/>
      <c r="I489" s="591"/>
      <c r="J489" s="591"/>
      <c r="K489" s="714"/>
      <c r="L489" s="715"/>
      <c r="M489" s="715"/>
      <c r="N489" s="715"/>
      <c r="O489" s="715"/>
      <c r="P489" s="715"/>
      <c r="Q489" s="715"/>
      <c r="R489" s="716"/>
    </row>
    <row r="490" spans="1:42">
      <c r="F490" s="591"/>
      <c r="G490" s="591"/>
      <c r="H490" s="591"/>
      <c r="I490" s="591"/>
      <c r="J490" s="591"/>
      <c r="K490" s="714"/>
      <c r="L490" s="715"/>
      <c r="M490" s="715"/>
      <c r="N490" s="715"/>
      <c r="O490" s="715"/>
      <c r="P490" s="715"/>
      <c r="Q490" s="715"/>
      <c r="R490" s="716"/>
    </row>
    <row r="491" spans="1:42">
      <c r="F491" s="591"/>
      <c r="G491" s="591"/>
      <c r="H491" s="591"/>
      <c r="I491" s="591"/>
      <c r="J491" s="591"/>
      <c r="K491" s="714"/>
      <c r="L491" s="715"/>
      <c r="M491" s="715"/>
      <c r="N491" s="715"/>
      <c r="O491" s="715"/>
      <c r="P491" s="715"/>
      <c r="Q491" s="715"/>
      <c r="R491" s="716"/>
    </row>
    <row r="492" spans="1:42">
      <c r="F492" s="591"/>
      <c r="G492" s="591"/>
      <c r="H492" s="591"/>
      <c r="I492" s="591"/>
      <c r="J492" s="591"/>
      <c r="K492" s="714"/>
      <c r="L492" s="715"/>
      <c r="M492" s="715"/>
      <c r="N492" s="715"/>
      <c r="O492" s="715"/>
      <c r="P492" s="715"/>
      <c r="Q492" s="715"/>
      <c r="R492" s="716"/>
    </row>
    <row r="493" spans="1:42">
      <c r="F493" s="591"/>
      <c r="G493" s="591"/>
      <c r="H493" s="591"/>
      <c r="I493" s="591"/>
      <c r="J493" s="591"/>
      <c r="K493" s="714"/>
      <c r="L493" s="715"/>
      <c r="M493" s="715"/>
      <c r="N493" s="715"/>
      <c r="O493" s="715"/>
      <c r="P493" s="715"/>
      <c r="Q493" s="715"/>
      <c r="R493" s="716"/>
    </row>
    <row r="494" spans="1:42">
      <c r="F494" s="591"/>
      <c r="G494" s="591"/>
      <c r="H494" s="591"/>
      <c r="I494" s="591"/>
      <c r="J494" s="591"/>
      <c r="K494" s="714"/>
      <c r="L494" s="715"/>
      <c r="M494" s="715"/>
      <c r="N494" s="715"/>
      <c r="O494" s="715"/>
      <c r="P494" s="715"/>
      <c r="Q494" s="715"/>
      <c r="R494" s="716"/>
    </row>
    <row r="495" spans="1:42">
      <c r="F495" s="591"/>
      <c r="G495" s="591"/>
      <c r="H495" s="591"/>
      <c r="I495" s="591"/>
      <c r="J495" s="591"/>
      <c r="K495" s="714"/>
      <c r="L495" s="715"/>
      <c r="M495" s="715"/>
      <c r="N495" s="715"/>
      <c r="O495" s="715"/>
      <c r="P495" s="715"/>
      <c r="Q495" s="715"/>
      <c r="R495" s="716"/>
    </row>
    <row r="496" spans="1:42">
      <c r="F496" s="591"/>
      <c r="G496" s="591"/>
      <c r="H496" s="591"/>
      <c r="I496" s="591"/>
      <c r="J496" s="591"/>
      <c r="K496" s="714"/>
      <c r="L496" s="715"/>
      <c r="M496" s="715"/>
      <c r="N496" s="715"/>
      <c r="O496" s="715"/>
      <c r="P496" s="715"/>
      <c r="Q496" s="715"/>
      <c r="R496" s="716"/>
    </row>
    <row r="497" spans="1:42">
      <c r="F497" s="591"/>
      <c r="G497" s="591"/>
      <c r="H497" s="591"/>
      <c r="I497" s="591"/>
      <c r="J497" s="591"/>
      <c r="K497" s="714"/>
      <c r="L497" s="715"/>
      <c r="M497" s="715"/>
      <c r="N497" s="715"/>
      <c r="O497" s="715"/>
      <c r="P497" s="715"/>
      <c r="Q497" s="715"/>
      <c r="R497" s="716"/>
    </row>
    <row r="498" spans="1:42">
      <c r="F498" s="591"/>
      <c r="G498" s="591"/>
      <c r="H498" s="591"/>
      <c r="I498" s="591"/>
      <c r="J498" s="591"/>
      <c r="K498" s="714"/>
      <c r="L498" s="715"/>
      <c r="M498" s="715"/>
      <c r="N498" s="715"/>
      <c r="O498" s="715"/>
      <c r="P498" s="715"/>
      <c r="Q498" s="715"/>
      <c r="R498" s="716"/>
    </row>
    <row r="499" spans="1:42">
      <c r="F499" s="591"/>
      <c r="G499" s="591"/>
      <c r="H499" s="591"/>
      <c r="I499" s="591"/>
      <c r="J499" s="591"/>
      <c r="K499" s="714"/>
      <c r="L499" s="715"/>
      <c r="M499" s="715"/>
      <c r="N499" s="715"/>
      <c r="O499" s="715"/>
      <c r="P499" s="715"/>
      <c r="Q499" s="715"/>
      <c r="R499" s="716"/>
    </row>
    <row r="500" spans="1:42">
      <c r="F500" s="591"/>
      <c r="G500" s="591"/>
      <c r="H500" s="591"/>
      <c r="I500" s="591"/>
      <c r="J500" s="591"/>
      <c r="K500" s="714"/>
      <c r="L500" s="715"/>
      <c r="M500" s="715"/>
      <c r="N500" s="715"/>
      <c r="O500" s="715"/>
      <c r="P500" s="715"/>
      <c r="Q500" s="715"/>
      <c r="R500" s="716"/>
    </row>
    <row r="501" spans="1:42">
      <c r="F501" s="591"/>
      <c r="G501" s="591"/>
      <c r="H501" s="591"/>
      <c r="I501" s="591"/>
      <c r="J501" s="591"/>
      <c r="K501" s="714"/>
      <c r="L501" s="715"/>
      <c r="M501" s="715"/>
      <c r="N501" s="715"/>
      <c r="O501" s="715"/>
      <c r="P501" s="715"/>
      <c r="Q501" s="715"/>
      <c r="R501" s="716"/>
    </row>
    <row r="502" spans="1:42">
      <c r="F502" s="591"/>
      <c r="G502" s="591"/>
      <c r="H502" s="591"/>
      <c r="I502" s="591"/>
      <c r="J502" s="591"/>
      <c r="K502" s="714"/>
      <c r="L502" s="715"/>
      <c r="M502" s="715"/>
      <c r="N502" s="715"/>
      <c r="O502" s="715"/>
      <c r="P502" s="715"/>
      <c r="Q502" s="715"/>
      <c r="R502" s="716"/>
    </row>
    <row r="503" spans="1:42">
      <c r="F503" s="591"/>
      <c r="G503" s="591"/>
      <c r="H503" s="591"/>
      <c r="I503" s="591"/>
      <c r="J503" s="591"/>
      <c r="K503" s="714"/>
      <c r="L503" s="715"/>
      <c r="M503" s="715"/>
      <c r="N503" s="715"/>
      <c r="O503" s="715"/>
      <c r="P503" s="715"/>
      <c r="Q503" s="715"/>
      <c r="R503" s="716"/>
    </row>
    <row r="504" spans="1:42">
      <c r="F504" s="591"/>
      <c r="G504" s="591"/>
      <c r="H504" s="591"/>
      <c r="I504" s="591"/>
      <c r="J504" s="591"/>
      <c r="K504" s="714"/>
      <c r="L504" s="715"/>
      <c r="M504" s="715"/>
      <c r="N504" s="715"/>
      <c r="O504" s="715"/>
      <c r="P504" s="715"/>
      <c r="Q504" s="715"/>
      <c r="R504" s="716"/>
    </row>
    <row r="505" spans="1:42">
      <c r="F505" s="591"/>
      <c r="G505" s="591"/>
      <c r="H505" s="591"/>
      <c r="I505" s="591"/>
      <c r="J505" s="591"/>
      <c r="K505" s="714"/>
      <c r="L505" s="715"/>
      <c r="M505" s="715"/>
      <c r="N505" s="715"/>
      <c r="O505" s="715"/>
      <c r="P505" s="715"/>
      <c r="Q505" s="715"/>
      <c r="R505" s="716"/>
    </row>
    <row r="506" spans="1:42">
      <c r="F506" s="591"/>
      <c r="G506" s="591"/>
      <c r="H506" s="591"/>
      <c r="I506" s="591"/>
      <c r="J506" s="591"/>
      <c r="K506" s="714"/>
      <c r="L506" s="715"/>
      <c r="M506" s="715"/>
      <c r="N506" s="715"/>
      <c r="O506" s="715"/>
      <c r="P506" s="715"/>
      <c r="Q506" s="715"/>
      <c r="R506" s="716"/>
    </row>
    <row r="507" spans="1:42">
      <c r="F507" s="591"/>
      <c r="G507" s="591"/>
      <c r="H507" s="591"/>
      <c r="I507" s="591"/>
      <c r="J507" s="591"/>
      <c r="K507" s="714"/>
      <c r="L507" s="715"/>
      <c r="M507" s="715"/>
      <c r="N507" s="715"/>
      <c r="O507" s="715"/>
      <c r="P507" s="715"/>
      <c r="Q507" s="715"/>
      <c r="R507" s="716"/>
    </row>
    <row r="508" spans="1:42">
      <c r="F508" s="591"/>
      <c r="G508" s="591"/>
      <c r="H508" s="591"/>
      <c r="I508" s="591"/>
      <c r="J508" s="591"/>
      <c r="K508" s="714"/>
      <c r="L508" s="715"/>
      <c r="M508" s="715"/>
      <c r="N508" s="715"/>
      <c r="O508" s="715"/>
      <c r="P508" s="715"/>
      <c r="Q508" s="715"/>
      <c r="R508" s="716"/>
    </row>
    <row r="509" spans="1:42">
      <c r="F509" s="591"/>
      <c r="G509" s="591"/>
      <c r="H509" s="591"/>
      <c r="I509" s="591"/>
      <c r="J509" s="591"/>
      <c r="K509" s="714"/>
      <c r="L509" s="715"/>
      <c r="M509" s="715"/>
      <c r="N509" s="715"/>
      <c r="O509" s="715"/>
      <c r="P509" s="715"/>
      <c r="Q509" s="715"/>
      <c r="R509" s="716"/>
    </row>
    <row r="510" spans="1:42">
      <c r="F510" s="591"/>
      <c r="G510" s="591"/>
      <c r="H510" s="591"/>
      <c r="I510" s="591"/>
      <c r="J510" s="591"/>
      <c r="K510" s="714"/>
      <c r="L510" s="715"/>
      <c r="M510" s="715"/>
      <c r="N510" s="715"/>
      <c r="O510" s="715"/>
      <c r="P510" s="715"/>
      <c r="Q510" s="715"/>
      <c r="R510" s="716"/>
    </row>
    <row r="511" spans="1:42">
      <c r="F511" s="591"/>
      <c r="G511" s="591"/>
      <c r="H511" s="591"/>
      <c r="I511" s="591"/>
      <c r="J511" s="591"/>
      <c r="K511" s="714"/>
      <c r="L511" s="715"/>
      <c r="M511" s="715"/>
      <c r="N511" s="715"/>
      <c r="O511" s="715"/>
      <c r="P511" s="715"/>
      <c r="Q511" s="715"/>
      <c r="R511" s="716"/>
    </row>
    <row r="512" spans="1:42">
      <c r="F512" s="591"/>
      <c r="G512" s="591"/>
      <c r="H512" s="591"/>
      <c r="I512" s="591"/>
      <c r="J512" s="591"/>
      <c r="K512" s="714"/>
      <c r="L512" s="715"/>
      <c r="M512" s="715"/>
      <c r="N512" s="715"/>
      <c r="O512" s="715"/>
      <c r="P512" s="715"/>
      <c r="Q512" s="715"/>
      <c r="R512" s="716"/>
    </row>
    <row r="513" spans="1:42">
      <c r="F513" s="591"/>
      <c r="G513" s="591"/>
      <c r="H513" s="591"/>
      <c r="I513" s="591"/>
      <c r="J513" s="591"/>
      <c r="K513" s="714"/>
      <c r="L513" s="715"/>
      <c r="M513" s="715"/>
      <c r="N513" s="715"/>
      <c r="O513" s="715"/>
      <c r="P513" s="715"/>
      <c r="Q513" s="715"/>
      <c r="R513" s="716"/>
    </row>
    <row r="514" spans="1:42">
      <c r="F514" s="591"/>
      <c r="G514" s="591"/>
      <c r="H514" s="591"/>
      <c r="I514" s="591"/>
      <c r="J514" s="591"/>
      <c r="K514" s="714"/>
      <c r="L514" s="715"/>
      <c r="M514" s="715"/>
      <c r="N514" s="715"/>
      <c r="O514" s="715"/>
      <c r="P514" s="715"/>
      <c r="Q514" s="715"/>
      <c r="R514" s="716"/>
    </row>
    <row r="515" spans="1:42">
      <c r="F515" s="591"/>
      <c r="G515" s="591"/>
      <c r="H515" s="591"/>
      <c r="I515" s="591"/>
      <c r="J515" s="591"/>
      <c r="K515" s="714"/>
      <c r="L515" s="715"/>
      <c r="M515" s="715"/>
      <c r="N515" s="715"/>
      <c r="O515" s="715"/>
      <c r="P515" s="715"/>
      <c r="Q515" s="715"/>
      <c r="R515" s="716"/>
    </row>
    <row r="516" spans="1:42">
      <c r="F516" s="591"/>
      <c r="G516" s="591"/>
      <c r="H516" s="591"/>
      <c r="I516" s="591"/>
      <c r="J516" s="591"/>
      <c r="K516" s="714"/>
      <c r="L516" s="715"/>
      <c r="M516" s="715"/>
      <c r="N516" s="715"/>
      <c r="O516" s="715"/>
      <c r="P516" s="715"/>
      <c r="Q516" s="715"/>
      <c r="R516" s="716"/>
    </row>
    <row r="517" spans="1:42">
      <c r="F517" s="591"/>
      <c r="G517" s="591"/>
      <c r="H517" s="591"/>
      <c r="I517" s="591"/>
      <c r="J517" s="591"/>
      <c r="K517" s="714"/>
      <c r="L517" s="715"/>
      <c r="M517" s="715"/>
      <c r="N517" s="715"/>
      <c r="O517" s="715"/>
      <c r="P517" s="715"/>
      <c r="Q517" s="715"/>
      <c r="R517" s="716"/>
    </row>
    <row r="518" spans="1:42">
      <c r="F518" s="591"/>
      <c r="G518" s="591"/>
      <c r="H518" s="591"/>
      <c r="I518" s="591"/>
      <c r="J518" s="591"/>
      <c r="K518" s="714"/>
      <c r="L518" s="715"/>
      <c r="M518" s="715"/>
      <c r="N518" s="715"/>
      <c r="O518" s="715"/>
      <c r="P518" s="715"/>
      <c r="Q518" s="715"/>
      <c r="R518" s="716"/>
    </row>
    <row r="519" spans="1:42">
      <c r="F519" s="591"/>
      <c r="G519" s="591"/>
      <c r="H519" s="591"/>
      <c r="I519" s="591"/>
      <c r="J519" s="591"/>
      <c r="K519" s="714"/>
      <c r="L519" s="715"/>
      <c r="M519" s="715"/>
      <c r="N519" s="715"/>
      <c r="O519" s="715"/>
      <c r="P519" s="715"/>
      <c r="Q519" s="715"/>
      <c r="R519" s="716"/>
    </row>
    <row r="520" spans="1:42">
      <c r="F520" s="591"/>
      <c r="G520" s="591"/>
      <c r="H520" s="591"/>
      <c r="I520" s="591"/>
      <c r="J520" s="591"/>
      <c r="K520" s="714"/>
      <c r="L520" s="715"/>
      <c r="M520" s="715"/>
      <c r="N520" s="715"/>
      <c r="O520" s="715"/>
      <c r="P520" s="715"/>
      <c r="Q520" s="715"/>
      <c r="R520" s="716"/>
    </row>
    <row r="521" spans="1:42">
      <c r="F521" s="591"/>
      <c r="G521" s="591"/>
      <c r="H521" s="591"/>
      <c r="I521" s="591"/>
      <c r="J521" s="591"/>
      <c r="K521" s="714"/>
      <c r="L521" s="715"/>
      <c r="M521" s="715"/>
      <c r="N521" s="715"/>
      <c r="O521" s="715"/>
      <c r="P521" s="715"/>
      <c r="Q521" s="715"/>
      <c r="R521" s="716"/>
    </row>
    <row r="522" spans="1:42">
      <c r="F522" s="591"/>
      <c r="G522" s="591"/>
      <c r="H522" s="591"/>
      <c r="I522" s="591"/>
      <c r="J522" s="591"/>
      <c r="K522" s="714"/>
      <c r="L522" s="715"/>
      <c r="M522" s="715"/>
      <c r="N522" s="715"/>
      <c r="O522" s="715"/>
      <c r="P522" s="715"/>
      <c r="Q522" s="715"/>
      <c r="R522" s="716"/>
    </row>
    <row r="523" spans="1:42">
      <c r="F523" s="591"/>
      <c r="G523" s="591"/>
      <c r="H523" s="591"/>
      <c r="I523" s="591"/>
      <c r="J523" s="591"/>
      <c r="K523" s="714"/>
      <c r="L523" s="715"/>
      <c r="M523" s="715"/>
      <c r="N523" s="715"/>
      <c r="O523" s="715"/>
      <c r="P523" s="715"/>
      <c r="Q523" s="715"/>
      <c r="R523" s="716"/>
    </row>
    <row r="524" spans="1:42">
      <c r="F524" s="591"/>
      <c r="G524" s="591"/>
      <c r="H524" s="591"/>
      <c r="I524" s="591"/>
      <c r="J524" s="591"/>
      <c r="K524" s="714"/>
      <c r="L524" s="715"/>
      <c r="M524" s="715"/>
      <c r="N524" s="715"/>
      <c r="O524" s="715"/>
      <c r="P524" s="715"/>
      <c r="Q524" s="715"/>
      <c r="R524" s="716"/>
    </row>
    <row r="525" spans="1:42">
      <c r="F525" s="591"/>
      <c r="G525" s="591"/>
      <c r="H525" s="591"/>
      <c r="I525" s="591"/>
      <c r="J525" s="591"/>
      <c r="K525" s="714"/>
      <c r="L525" s="715"/>
      <c r="M525" s="715"/>
      <c r="N525" s="715"/>
      <c r="O525" s="715"/>
      <c r="P525" s="715"/>
      <c r="Q525" s="715"/>
      <c r="R525" s="716"/>
    </row>
    <row r="526" spans="1:42">
      <c r="F526" s="591"/>
      <c r="G526" s="591"/>
      <c r="H526" s="591"/>
      <c r="I526" s="591"/>
      <c r="J526" s="591"/>
      <c r="K526" s="714"/>
      <c r="L526" s="715"/>
      <c r="M526" s="715"/>
      <c r="N526" s="715"/>
      <c r="O526" s="715"/>
      <c r="P526" s="715"/>
      <c r="Q526" s="715"/>
      <c r="R526" s="716"/>
    </row>
    <row r="527" spans="1:42">
      <c r="F527" s="591"/>
      <c r="G527" s="591"/>
      <c r="H527" s="591"/>
      <c r="I527" s="591"/>
      <c r="J527" s="591"/>
      <c r="K527" s="714"/>
      <c r="L527" s="715"/>
      <c r="M527" s="715"/>
      <c r="N527" s="715"/>
      <c r="O527" s="715"/>
      <c r="P527" s="715"/>
      <c r="Q527" s="715"/>
      <c r="R527" s="716"/>
    </row>
    <row r="528" spans="1:42">
      <c r="F528" s="591"/>
      <c r="G528" s="591"/>
      <c r="H528" s="591"/>
      <c r="I528" s="591"/>
      <c r="J528" s="591"/>
      <c r="K528" s="714"/>
      <c r="L528" s="715"/>
      <c r="M528" s="715"/>
      <c r="N528" s="715"/>
      <c r="O528" s="715"/>
      <c r="P528" s="715"/>
      <c r="Q528" s="715"/>
      <c r="R528" s="716"/>
    </row>
    <row r="529" spans="1:42">
      <c r="F529" s="591"/>
      <c r="G529" s="591"/>
      <c r="H529" s="591"/>
      <c r="I529" s="591"/>
      <c r="J529" s="591"/>
      <c r="K529" s="714"/>
      <c r="L529" s="715"/>
      <c r="M529" s="715"/>
      <c r="N529" s="715"/>
      <c r="O529" s="715"/>
      <c r="P529" s="715"/>
      <c r="Q529" s="715"/>
      <c r="R529" s="716"/>
    </row>
    <row r="530" spans="1:42">
      <c r="F530" s="591"/>
      <c r="G530" s="591"/>
      <c r="H530" s="591"/>
      <c r="I530" s="591"/>
      <c r="J530" s="591"/>
      <c r="K530" s="714"/>
      <c r="L530" s="715"/>
      <c r="M530" s="715"/>
      <c r="N530" s="715"/>
      <c r="O530" s="715"/>
      <c r="P530" s="715"/>
      <c r="Q530" s="715"/>
      <c r="R530" s="716"/>
    </row>
    <row r="531" spans="1:42">
      <c r="F531" s="591"/>
      <c r="G531" s="591"/>
      <c r="H531" s="591"/>
      <c r="I531" s="591"/>
      <c r="J531" s="591"/>
      <c r="K531" s="714"/>
      <c r="L531" s="715"/>
      <c r="M531" s="715"/>
      <c r="N531" s="715"/>
      <c r="O531" s="715"/>
      <c r="P531" s="715"/>
      <c r="Q531" s="715"/>
      <c r="R531" s="716"/>
    </row>
    <row r="532" spans="1:42">
      <c r="F532" s="591"/>
      <c r="G532" s="591"/>
      <c r="H532" s="591"/>
      <c r="I532" s="591"/>
      <c r="J532" s="591"/>
      <c r="K532" s="714"/>
      <c r="L532" s="715"/>
      <c r="M532" s="715"/>
      <c r="N532" s="715"/>
      <c r="O532" s="715"/>
      <c r="P532" s="715"/>
      <c r="Q532" s="715"/>
      <c r="R532" s="716"/>
    </row>
    <row r="533" spans="1:42">
      <c r="F533" s="591"/>
      <c r="G533" s="591"/>
      <c r="H533" s="591"/>
      <c r="I533" s="591"/>
      <c r="J533" s="591"/>
      <c r="K533" s="714"/>
      <c r="L533" s="715"/>
      <c r="M533" s="715"/>
      <c r="N533" s="715"/>
      <c r="O533" s="715"/>
      <c r="P533" s="715"/>
      <c r="Q533" s="715"/>
      <c r="R533" s="716"/>
    </row>
    <row r="534" spans="1:42">
      <c r="F534" s="591"/>
      <c r="G534" s="591"/>
      <c r="H534" s="591"/>
      <c r="I534" s="591"/>
      <c r="J534" s="591"/>
      <c r="K534" s="714"/>
      <c r="L534" s="715"/>
      <c r="M534" s="715"/>
      <c r="N534" s="715"/>
      <c r="O534" s="715"/>
      <c r="P534" s="715"/>
      <c r="Q534" s="715"/>
      <c r="R534" s="716"/>
    </row>
    <row r="535" spans="1:42">
      <c r="F535" s="591"/>
      <c r="G535" s="591"/>
      <c r="H535" s="591"/>
      <c r="I535" s="591"/>
      <c r="J535" s="591"/>
      <c r="K535" s="714"/>
      <c r="L535" s="715"/>
      <c r="M535" s="715"/>
      <c r="N535" s="715"/>
      <c r="O535" s="715"/>
      <c r="P535" s="715"/>
      <c r="Q535" s="715"/>
      <c r="R535" s="716"/>
    </row>
    <row r="536" spans="1:42">
      <c r="F536" s="591"/>
      <c r="G536" s="591"/>
      <c r="H536" s="591"/>
      <c r="I536" s="591"/>
      <c r="J536" s="591"/>
      <c r="K536" s="714"/>
      <c r="L536" s="715"/>
      <c r="M536" s="715"/>
      <c r="N536" s="715"/>
      <c r="O536" s="715"/>
      <c r="P536" s="715"/>
      <c r="Q536" s="715"/>
      <c r="R536" s="716"/>
    </row>
    <row r="537" spans="1:42">
      <c r="F537" s="591"/>
      <c r="G537" s="591"/>
      <c r="H537" s="591"/>
      <c r="I537" s="591"/>
      <c r="J537" s="591"/>
      <c r="K537" s="714"/>
      <c r="L537" s="715"/>
      <c r="M537" s="715"/>
      <c r="N537" s="715"/>
      <c r="O537" s="715"/>
      <c r="P537" s="715"/>
      <c r="Q537" s="715"/>
      <c r="R537" s="716"/>
    </row>
    <row r="538" spans="1:42">
      <c r="F538" s="591"/>
      <c r="G538" s="591"/>
      <c r="H538" s="591"/>
      <c r="I538" s="591"/>
      <c r="J538" s="591"/>
      <c r="K538" s="714"/>
      <c r="L538" s="715"/>
      <c r="M538" s="715"/>
      <c r="N538" s="715"/>
      <c r="O538" s="715"/>
      <c r="P538" s="715"/>
      <c r="Q538" s="715"/>
      <c r="R538" s="716"/>
    </row>
    <row r="539" spans="1:42">
      <c r="F539" s="591"/>
      <c r="G539" s="591"/>
      <c r="H539" s="591"/>
      <c r="I539" s="591"/>
      <c r="J539" s="591"/>
      <c r="K539" s="714"/>
      <c r="L539" s="715"/>
      <c r="M539" s="715"/>
      <c r="N539" s="715"/>
      <c r="O539" s="715"/>
      <c r="P539" s="715"/>
      <c r="Q539" s="715"/>
      <c r="R539" s="716"/>
    </row>
    <row r="540" spans="1:42">
      <c r="F540" s="591"/>
      <c r="G540" s="591"/>
      <c r="H540" s="591"/>
      <c r="I540" s="591"/>
      <c r="J540" s="591"/>
      <c r="K540" s="714"/>
      <c r="L540" s="715"/>
      <c r="M540" s="715"/>
      <c r="N540" s="715"/>
      <c r="O540" s="715"/>
      <c r="P540" s="715"/>
      <c r="Q540" s="715"/>
      <c r="R540" s="716"/>
    </row>
    <row r="541" spans="1:42">
      <c r="F541" s="591"/>
      <c r="G541" s="591"/>
      <c r="H541" s="591"/>
      <c r="I541" s="591"/>
      <c r="J541" s="591"/>
      <c r="K541" s="714"/>
      <c r="L541" s="715"/>
      <c r="M541" s="715"/>
      <c r="N541" s="715"/>
      <c r="O541" s="715"/>
      <c r="P541" s="715"/>
      <c r="Q541" s="715"/>
      <c r="R541" s="716"/>
    </row>
    <row r="542" spans="1:42">
      <c r="F542" s="591"/>
      <c r="G542" s="591"/>
      <c r="H542" s="591"/>
      <c r="I542" s="591"/>
      <c r="J542" s="591"/>
      <c r="K542" s="714"/>
      <c r="L542" s="715"/>
      <c r="M542" s="715"/>
      <c r="N542" s="715"/>
      <c r="O542" s="715"/>
      <c r="P542" s="715"/>
      <c r="Q542" s="715"/>
      <c r="R542" s="716"/>
    </row>
    <row r="543" spans="1:42">
      <c r="F543" s="591"/>
      <c r="G543" s="591"/>
      <c r="H543" s="591"/>
      <c r="I543" s="591"/>
      <c r="J543" s="591"/>
      <c r="K543" s="714"/>
      <c r="L543" s="715"/>
      <c r="M543" s="715"/>
      <c r="N543" s="715"/>
      <c r="O543" s="715"/>
      <c r="P543" s="715"/>
      <c r="Q543" s="715"/>
      <c r="R543" s="716"/>
    </row>
    <row r="544" spans="1:42">
      <c r="F544" s="591"/>
      <c r="G544" s="591"/>
      <c r="H544" s="591"/>
      <c r="I544" s="591"/>
      <c r="J544" s="591"/>
      <c r="K544" s="714"/>
      <c r="L544" s="715"/>
      <c r="M544" s="715"/>
      <c r="N544" s="715"/>
      <c r="O544" s="715"/>
      <c r="P544" s="715"/>
      <c r="Q544" s="715"/>
      <c r="R544" s="716"/>
    </row>
    <row r="545" spans="1:42">
      <c r="F545" s="591"/>
      <c r="G545" s="591"/>
      <c r="H545" s="591"/>
      <c r="I545" s="591"/>
      <c r="J545" s="591"/>
      <c r="K545" s="714"/>
      <c r="L545" s="715"/>
      <c r="M545" s="715"/>
      <c r="N545" s="715"/>
      <c r="O545" s="715"/>
      <c r="P545" s="715"/>
      <c r="Q545" s="715"/>
      <c r="R545" s="716"/>
    </row>
    <row r="546" spans="1:42">
      <c r="F546" s="591"/>
      <c r="G546" s="591"/>
      <c r="H546" s="591"/>
      <c r="I546" s="591"/>
      <c r="J546" s="591"/>
      <c r="K546" s="714"/>
      <c r="L546" s="715"/>
      <c r="M546" s="715"/>
      <c r="N546" s="715"/>
      <c r="O546" s="715"/>
      <c r="P546" s="715"/>
      <c r="Q546" s="715"/>
      <c r="R546" s="716"/>
    </row>
    <row r="547" spans="1:42">
      <c r="F547" s="591"/>
      <c r="G547" s="591"/>
      <c r="H547" s="591"/>
      <c r="I547" s="591"/>
      <c r="J547" s="591"/>
      <c r="K547" s="714"/>
      <c r="L547" s="715"/>
      <c r="M547" s="715"/>
      <c r="N547" s="715"/>
      <c r="O547" s="715"/>
      <c r="P547" s="715"/>
      <c r="Q547" s="715"/>
      <c r="R547" s="716"/>
    </row>
    <row r="548" spans="1:42">
      <c r="F548" s="591"/>
      <c r="G548" s="591"/>
      <c r="H548" s="591"/>
      <c r="I548" s="591"/>
      <c r="J548" s="591"/>
      <c r="K548" s="714"/>
      <c r="L548" s="715"/>
      <c r="M548" s="715"/>
      <c r="N548" s="715"/>
      <c r="O548" s="715"/>
      <c r="P548" s="715"/>
      <c r="Q548" s="715"/>
      <c r="R548" s="716"/>
    </row>
    <row r="549" spans="1:42">
      <c r="F549" s="591"/>
      <c r="G549" s="591"/>
      <c r="H549" s="591"/>
      <c r="I549" s="591"/>
      <c r="J549" s="591"/>
      <c r="K549" s="714"/>
      <c r="L549" s="715"/>
      <c r="M549" s="715"/>
      <c r="N549" s="715"/>
      <c r="O549" s="715"/>
      <c r="P549" s="715"/>
      <c r="Q549" s="715"/>
      <c r="R549" s="716"/>
    </row>
    <row r="550" spans="1:42">
      <c r="F550" s="591"/>
      <c r="G550" s="591"/>
      <c r="H550" s="591"/>
      <c r="I550" s="591"/>
      <c r="J550" s="591"/>
      <c r="K550" s="714"/>
      <c r="L550" s="715"/>
      <c r="M550" s="715"/>
      <c r="N550" s="715"/>
      <c r="O550" s="715"/>
      <c r="P550" s="715"/>
      <c r="Q550" s="715"/>
      <c r="R550" s="716"/>
    </row>
    <row r="551" spans="1:42">
      <c r="F551" s="591"/>
      <c r="G551" s="591"/>
      <c r="H551" s="591"/>
      <c r="I551" s="591"/>
      <c r="J551" s="591"/>
      <c r="K551" s="714"/>
      <c r="L551" s="715"/>
      <c r="M551" s="715"/>
      <c r="N551" s="715"/>
      <c r="O551" s="715"/>
      <c r="P551" s="715"/>
      <c r="Q551" s="715"/>
      <c r="R551" s="716"/>
    </row>
    <row r="552" spans="1:42">
      <c r="F552" s="591"/>
      <c r="G552" s="591"/>
      <c r="H552" s="591"/>
      <c r="I552" s="591"/>
      <c r="J552" s="591"/>
      <c r="K552" s="714"/>
      <c r="L552" s="715"/>
      <c r="M552" s="715"/>
      <c r="N552" s="715"/>
      <c r="O552" s="715"/>
      <c r="P552" s="715"/>
      <c r="Q552" s="715"/>
      <c r="R552" s="716"/>
    </row>
    <row r="553" spans="1:42">
      <c r="F553" s="591"/>
      <c r="G553" s="591"/>
      <c r="H553" s="591"/>
      <c r="I553" s="591"/>
      <c r="J553" s="591"/>
      <c r="K553" s="714"/>
      <c r="L553" s="715"/>
      <c r="M553" s="715"/>
      <c r="N553" s="715"/>
      <c r="O553" s="715"/>
      <c r="P553" s="715"/>
      <c r="Q553" s="715"/>
      <c r="R553" s="716"/>
    </row>
    <row r="554" spans="1:42">
      <c r="F554" s="591"/>
      <c r="G554" s="591"/>
      <c r="H554" s="591"/>
      <c r="I554" s="591"/>
      <c r="J554" s="591"/>
      <c r="K554" s="714"/>
      <c r="L554" s="715"/>
      <c r="M554" s="715"/>
      <c r="N554" s="715"/>
      <c r="O554" s="715"/>
      <c r="P554" s="715"/>
      <c r="Q554" s="715"/>
      <c r="R554" s="716"/>
    </row>
    <row r="555" spans="1:42">
      <c r="F555" s="591"/>
      <c r="G555" s="591"/>
      <c r="H555" s="591"/>
      <c r="I555" s="591"/>
      <c r="J555" s="591"/>
      <c r="K555" s="714"/>
      <c r="L555" s="715"/>
      <c r="M555" s="715"/>
      <c r="N555" s="715"/>
      <c r="O555" s="715"/>
      <c r="P555" s="715"/>
      <c r="Q555" s="715"/>
      <c r="R555" s="716"/>
    </row>
    <row r="556" spans="1:42">
      <c r="F556" s="591"/>
      <c r="G556" s="591"/>
      <c r="H556" s="591"/>
      <c r="I556" s="591"/>
      <c r="J556" s="591"/>
      <c r="K556" s="714"/>
      <c r="L556" s="715"/>
      <c r="M556" s="715"/>
      <c r="N556" s="715"/>
      <c r="O556" s="715"/>
      <c r="P556" s="715"/>
      <c r="Q556" s="715"/>
      <c r="R556" s="716"/>
    </row>
    <row r="557" spans="1:42">
      <c r="F557" s="591"/>
      <c r="G557" s="591"/>
      <c r="H557" s="591"/>
      <c r="I557" s="591"/>
      <c r="J557" s="591"/>
      <c r="K557" s="714"/>
      <c r="L557" s="715"/>
      <c r="M557" s="715"/>
      <c r="N557" s="715"/>
      <c r="O557" s="715"/>
      <c r="P557" s="715"/>
      <c r="Q557" s="715"/>
      <c r="R557" s="716"/>
    </row>
    <row r="558" spans="1:42">
      <c r="F558" s="591"/>
      <c r="G558" s="591"/>
      <c r="H558" s="591"/>
      <c r="I558" s="591"/>
      <c r="J558" s="591"/>
      <c r="K558" s="714"/>
      <c r="L558" s="715"/>
      <c r="M558" s="715"/>
      <c r="N558" s="715"/>
      <c r="O558" s="715"/>
      <c r="P558" s="715"/>
      <c r="Q558" s="715"/>
      <c r="R558" s="716"/>
    </row>
    <row r="559" spans="1:42">
      <c r="F559" s="591"/>
      <c r="G559" s="591"/>
      <c r="H559" s="591"/>
      <c r="I559" s="591"/>
      <c r="J559" s="591"/>
      <c r="K559" s="714"/>
      <c r="L559" s="715"/>
      <c r="M559" s="715"/>
      <c r="N559" s="715"/>
      <c r="O559" s="715"/>
      <c r="P559" s="715"/>
      <c r="Q559" s="715"/>
      <c r="R559" s="716"/>
    </row>
    <row r="560" spans="1:42">
      <c r="F560" s="591"/>
      <c r="G560" s="591"/>
      <c r="H560" s="591"/>
      <c r="I560" s="591"/>
      <c r="J560" s="591"/>
      <c r="K560" s="714"/>
      <c r="L560" s="715"/>
      <c r="M560" s="715"/>
      <c r="N560" s="715"/>
      <c r="O560" s="715"/>
      <c r="P560" s="715"/>
      <c r="Q560" s="715"/>
      <c r="R560" s="716"/>
    </row>
    <row r="561" spans="1:42">
      <c r="F561" s="591"/>
      <c r="G561" s="591"/>
      <c r="H561" s="591"/>
      <c r="I561" s="591"/>
      <c r="J561" s="591"/>
      <c r="K561" s="714"/>
      <c r="L561" s="715"/>
      <c r="M561" s="715"/>
      <c r="N561" s="715"/>
      <c r="O561" s="715"/>
      <c r="P561" s="715"/>
      <c r="Q561" s="715"/>
      <c r="R561" s="716"/>
    </row>
    <row r="562" spans="1:42">
      <c r="F562" s="591"/>
      <c r="G562" s="591"/>
      <c r="H562" s="591"/>
      <c r="I562" s="591"/>
      <c r="J562" s="591"/>
      <c r="K562" s="714"/>
      <c r="L562" s="715"/>
      <c r="M562" s="715"/>
      <c r="N562" s="715"/>
      <c r="O562" s="715"/>
      <c r="P562" s="715"/>
      <c r="Q562" s="715"/>
      <c r="R562" s="716"/>
    </row>
    <row r="563" spans="1:42">
      <c r="F563" s="591"/>
      <c r="G563" s="591"/>
      <c r="H563" s="591"/>
      <c r="I563" s="591"/>
      <c r="J563" s="591"/>
      <c r="K563" s="714"/>
      <c r="L563" s="715"/>
      <c r="M563" s="715"/>
      <c r="N563" s="715"/>
      <c r="O563" s="715"/>
      <c r="P563" s="715"/>
      <c r="Q563" s="715"/>
      <c r="R563" s="716"/>
    </row>
    <row r="564" spans="1:42">
      <c r="F564" s="591"/>
      <c r="G564" s="591"/>
      <c r="H564" s="591"/>
      <c r="I564" s="591"/>
      <c r="J564" s="591"/>
      <c r="K564" s="714"/>
      <c r="L564" s="715"/>
      <c r="M564" s="715"/>
      <c r="N564" s="715"/>
      <c r="O564" s="715"/>
      <c r="P564" s="715"/>
      <c r="Q564" s="715"/>
      <c r="R564" s="716"/>
    </row>
    <row r="565" spans="1:42">
      <c r="F565" s="591"/>
      <c r="G565" s="591"/>
      <c r="H565" s="591"/>
      <c r="I565" s="591"/>
      <c r="J565" s="591"/>
      <c r="K565" s="714"/>
      <c r="L565" s="715"/>
      <c r="M565" s="715"/>
      <c r="N565" s="715"/>
      <c r="O565" s="715"/>
      <c r="P565" s="715"/>
      <c r="Q565" s="715"/>
      <c r="R565" s="716"/>
    </row>
    <row r="566" spans="1:42">
      <c r="F566" s="591"/>
      <c r="G566" s="591"/>
      <c r="H566" s="591"/>
      <c r="I566" s="591"/>
      <c r="J566" s="591"/>
      <c r="K566" s="714"/>
      <c r="L566" s="715"/>
      <c r="M566" s="715"/>
      <c r="N566" s="715"/>
      <c r="O566" s="715"/>
      <c r="P566" s="715"/>
      <c r="Q566" s="715"/>
      <c r="R566" s="716"/>
    </row>
    <row r="567" spans="1:42">
      <c r="F567" s="591"/>
      <c r="G567" s="591"/>
      <c r="H567" s="591"/>
      <c r="I567" s="591"/>
      <c r="J567" s="591"/>
      <c r="K567" s="714"/>
      <c r="L567" s="715"/>
      <c r="M567" s="715"/>
      <c r="N567" s="715"/>
      <c r="O567" s="715"/>
      <c r="P567" s="715"/>
      <c r="Q567" s="715"/>
      <c r="R567" s="716"/>
    </row>
    <row r="568" spans="1:42">
      <c r="F568" s="591"/>
      <c r="G568" s="591"/>
      <c r="H568" s="591"/>
      <c r="I568" s="591"/>
      <c r="J568" s="591"/>
      <c r="K568" s="714"/>
      <c r="L568" s="715"/>
      <c r="M568" s="715"/>
      <c r="N568" s="715"/>
      <c r="O568" s="715"/>
      <c r="P568" s="715"/>
      <c r="Q568" s="715"/>
      <c r="R568" s="716"/>
    </row>
    <row r="569" spans="1:42">
      <c r="F569" s="591"/>
      <c r="G569" s="591"/>
      <c r="H569" s="591"/>
      <c r="I569" s="591"/>
      <c r="J569" s="591"/>
      <c r="K569" s="714"/>
      <c r="L569" s="715"/>
      <c r="M569" s="715"/>
      <c r="N569" s="715"/>
      <c r="O569" s="715"/>
      <c r="P569" s="715"/>
      <c r="Q569" s="715"/>
      <c r="R569" s="716"/>
    </row>
    <row r="570" spans="1:42">
      <c r="F570" s="591"/>
      <c r="G570" s="591"/>
      <c r="H570" s="591"/>
      <c r="I570" s="591"/>
      <c r="J570" s="591"/>
      <c r="K570" s="714"/>
      <c r="L570" s="715"/>
      <c r="M570" s="715"/>
      <c r="N570" s="715"/>
      <c r="O570" s="715"/>
      <c r="P570" s="715"/>
      <c r="Q570" s="715"/>
      <c r="R570" s="716"/>
    </row>
    <row r="571" spans="1:42">
      <c r="F571" s="591"/>
      <c r="G571" s="591"/>
      <c r="H571" s="591"/>
      <c r="I571" s="591"/>
      <c r="J571" s="591"/>
      <c r="K571" s="714"/>
      <c r="L571" s="715"/>
      <c r="M571" s="715"/>
      <c r="N571" s="715"/>
      <c r="O571" s="715"/>
      <c r="P571" s="715"/>
      <c r="Q571" s="715"/>
      <c r="R571" s="716"/>
    </row>
    <row r="572" spans="1:42">
      <c r="F572" s="591"/>
      <c r="G572" s="591"/>
      <c r="H572" s="591"/>
      <c r="I572" s="591"/>
      <c r="J572" s="591"/>
      <c r="K572" s="714"/>
      <c r="L572" s="715"/>
      <c r="M572" s="715"/>
      <c r="N572" s="715"/>
      <c r="O572" s="715"/>
      <c r="P572" s="715"/>
      <c r="Q572" s="715"/>
      <c r="R572" s="716"/>
    </row>
    <row r="573" spans="1:42">
      <c r="F573" s="591"/>
      <c r="G573" s="591"/>
      <c r="H573" s="591"/>
      <c r="I573" s="591"/>
      <c r="J573" s="591"/>
      <c r="K573" s="714"/>
      <c r="L573" s="715"/>
      <c r="M573" s="715"/>
      <c r="N573" s="715"/>
      <c r="O573" s="715"/>
      <c r="P573" s="715"/>
      <c r="Q573" s="715"/>
      <c r="R573" s="716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U3:U10"/>
    <mergeCell ref="F11:J29"/>
    <mergeCell ref="U11:U29"/>
    <mergeCell ref="F43:J47"/>
    <mergeCell ref="U43:U47"/>
    <mergeCell ref="U41:U42"/>
    <mergeCell ref="F41:J42"/>
    <mergeCell ref="F3:J10"/>
    <mergeCell ref="F266:J273"/>
    <mergeCell ref="U266:U273"/>
    <mergeCell ref="A39:E39"/>
    <mergeCell ref="A40:E40"/>
    <mergeCell ref="A41:E41"/>
    <mergeCell ref="A42:E42"/>
    <mergeCell ref="A43:E43"/>
    <mergeCell ref="A45:E45"/>
    <mergeCell ref="U289:U297"/>
    <mergeCell ref="F298:J306"/>
    <mergeCell ref="U298:U306"/>
    <mergeCell ref="A48:E48"/>
    <mergeCell ref="A49:E49"/>
    <mergeCell ref="A44:E44"/>
    <mergeCell ref="A52:E52"/>
    <mergeCell ref="A51:E51"/>
    <mergeCell ref="A46:E46"/>
    <mergeCell ref="A50:E50"/>
    <mergeCell ref="U125:U141"/>
    <mergeCell ref="F93:J98"/>
    <mergeCell ref="U93:U98"/>
    <mergeCell ref="F77:J92"/>
    <mergeCell ref="U77:U92"/>
    <mergeCell ref="A47:E47"/>
    <mergeCell ref="F331:J349"/>
    <mergeCell ref="U322:U325"/>
    <mergeCell ref="F329:J329"/>
    <mergeCell ref="F326:J326"/>
    <mergeCell ref="F327:J327"/>
    <mergeCell ref="F328:J328"/>
    <mergeCell ref="F322:J325"/>
    <mergeCell ref="F172:J181"/>
    <mergeCell ref="U172:U181"/>
    <mergeCell ref="F218:J229"/>
    <mergeCell ref="U218:U229"/>
    <mergeCell ref="F253:J253"/>
    <mergeCell ref="F254:J254"/>
    <mergeCell ref="F255:J255"/>
    <mergeCell ref="F256:J256"/>
    <mergeCell ref="F257:J257"/>
    <mergeCell ref="F258:J258"/>
    <mergeCell ref="F259:J265"/>
    <mergeCell ref="U259:U265"/>
    <mergeCell ref="F274:J288"/>
    <mergeCell ref="U274:U288"/>
    <mergeCell ref="F307:J321"/>
    <mergeCell ref="U307:U321"/>
    <mergeCell ref="F289:J297"/>
    <mergeCell ref="F1:X1"/>
    <mergeCell ref="F49:J49"/>
    <mergeCell ref="F48:J48"/>
    <mergeCell ref="F50:J50"/>
    <mergeCell ref="F2:J2"/>
    <mergeCell ref="A13:E13"/>
    <mergeCell ref="U99:U109"/>
    <mergeCell ref="F110:J124"/>
    <mergeCell ref="U110:U124"/>
    <mergeCell ref="A7:E7"/>
    <mergeCell ref="A29:E29"/>
    <mergeCell ref="A28:E28"/>
    <mergeCell ref="A34:E34"/>
    <mergeCell ref="A36:E36"/>
    <mergeCell ref="A26:E26"/>
    <mergeCell ref="A27:E27"/>
    <mergeCell ref="A3:E3"/>
    <mergeCell ref="A4:E4"/>
    <mergeCell ref="A5:E5"/>
    <mergeCell ref="A6:E6"/>
    <mergeCell ref="A8:E8"/>
    <mergeCell ref="A9:E9"/>
    <mergeCell ref="A10:E10"/>
    <mergeCell ref="A11:E11"/>
    <mergeCell ref="A2:E2"/>
    <mergeCell ref="A20:E20"/>
    <mergeCell ref="A37:E37"/>
    <mergeCell ref="A38:E38"/>
    <mergeCell ref="A21:E21"/>
    <mergeCell ref="A22:E22"/>
    <mergeCell ref="A23:E23"/>
    <mergeCell ref="A24:E24"/>
    <mergeCell ref="A25:E25"/>
    <mergeCell ref="A15:E15"/>
    <mergeCell ref="A16:E16"/>
    <mergeCell ref="A17:E17"/>
    <mergeCell ref="A18:E18"/>
    <mergeCell ref="A19:E19"/>
    <mergeCell ref="A14:E14"/>
    <mergeCell ref="A30:E30"/>
    <mergeCell ref="A31:E31"/>
    <mergeCell ref="A32:E32"/>
    <mergeCell ref="A33:E33"/>
    <mergeCell ref="AN237:AN249"/>
    <mergeCell ref="Y237:AC249"/>
    <mergeCell ref="F30:J40"/>
    <mergeCell ref="U30:U40"/>
    <mergeCell ref="F142:J156"/>
    <mergeCell ref="U142:U156"/>
    <mergeCell ref="F60:J76"/>
    <mergeCell ref="U60:U76"/>
    <mergeCell ref="F51:J59"/>
    <mergeCell ref="U51:U59"/>
    <mergeCell ref="F99:J109"/>
    <mergeCell ref="U245:U252"/>
    <mergeCell ref="F245:J252"/>
    <mergeCell ref="F230:J244"/>
    <mergeCell ref="U230:U244"/>
    <mergeCell ref="F182:J193"/>
    <mergeCell ref="F194:J205"/>
    <mergeCell ref="U182:U193"/>
    <mergeCell ref="U194:U205"/>
    <mergeCell ref="F157:J171"/>
    <mergeCell ref="U157:U171"/>
    <mergeCell ref="F206:J217"/>
    <mergeCell ref="U206:U217"/>
    <mergeCell ref="F125:J141"/>
    <mergeCell ref="U405:U414"/>
    <mergeCell ref="A54:E54"/>
    <mergeCell ref="A55:E55"/>
    <mergeCell ref="A56:E56"/>
    <mergeCell ref="A53:E53"/>
    <mergeCell ref="F351:J351"/>
    <mergeCell ref="F352:J362"/>
    <mergeCell ref="U352:U362"/>
    <mergeCell ref="F363:J363"/>
    <mergeCell ref="F364:J367"/>
    <mergeCell ref="U364:U367"/>
    <mergeCell ref="F368:J378"/>
    <mergeCell ref="U368:U378"/>
    <mergeCell ref="U331:U349"/>
    <mergeCell ref="F330:J330"/>
    <mergeCell ref="F350:J350"/>
    <mergeCell ref="F379:J392"/>
    <mergeCell ref="U379:U392"/>
    <mergeCell ref="F393:J396"/>
    <mergeCell ref="U393:U396"/>
    <mergeCell ref="F397:J397"/>
    <mergeCell ref="F398:J404"/>
    <mergeCell ref="U398:U404"/>
    <mergeCell ref="F405:J414"/>
  </mergeCells>
  <conditionalFormatting sqref="U11">
    <cfRule type="cellIs" dxfId="5" priority="1" operator="lessThanOrEqual">
      <formula>TODAY()</formula>
    </cfRule>
  </conditionalFormatting>
  <conditionalFormatting sqref="U12">
    <cfRule type="cellIs" dxfId="5" priority="2" operator="lessThanOrEqual">
      <formula>TODAY()</formula>
    </cfRule>
  </conditionalFormatting>
  <conditionalFormatting sqref="U30">
    <cfRule type="cellIs" dxfId="5" priority="3" operator="lessThanOrEqual">
      <formula>TODAY()</formula>
    </cfRule>
  </conditionalFormatting>
  <conditionalFormatting sqref="U31">
    <cfRule type="cellIs" dxfId="5" priority="4" operator="lessThanOrEqual">
      <formula>TODAY()</formula>
    </cfRule>
  </conditionalFormatting>
  <conditionalFormatting sqref="U32">
    <cfRule type="cellIs" dxfId="5" priority="5" operator="lessThanOrEqual">
      <formula>TODAY()</formula>
    </cfRule>
  </conditionalFormatting>
  <conditionalFormatting sqref="U33">
    <cfRule type="cellIs" dxfId="5" priority="6" operator="lessThanOrEqual">
      <formula>TODAY()</formula>
    </cfRule>
  </conditionalFormatting>
  <conditionalFormatting sqref="U34">
    <cfRule type="cellIs" dxfId="5" priority="7" operator="lessThanOrEqual">
      <formula>TODAY()</formula>
    </cfRule>
  </conditionalFormatting>
  <conditionalFormatting sqref="U35">
    <cfRule type="cellIs" dxfId="5" priority="8" operator="lessThanOrEqual">
      <formula>TODAY()</formula>
    </cfRule>
  </conditionalFormatting>
  <conditionalFormatting sqref="U36">
    <cfRule type="cellIs" dxfId="5" priority="9" operator="lessThanOrEqual">
      <formula>TODAY()</formula>
    </cfRule>
  </conditionalFormatting>
  <conditionalFormatting sqref="U37">
    <cfRule type="cellIs" dxfId="5" priority="10" operator="lessThanOrEqual">
      <formula>TODAY()</formula>
    </cfRule>
  </conditionalFormatting>
  <conditionalFormatting sqref="U38">
    <cfRule type="cellIs" dxfId="5" priority="11" operator="lessThanOrEqual">
      <formula>TODAY()</formula>
    </cfRule>
  </conditionalFormatting>
  <conditionalFormatting sqref="U39">
    <cfRule type="cellIs" dxfId="5" priority="12" operator="lessThanOrEqual">
      <formula>TODAY()</formula>
    </cfRule>
  </conditionalFormatting>
  <conditionalFormatting sqref="U40">
    <cfRule type="cellIs" dxfId="5" priority="13" operator="lessThanOrEqual">
      <formula>TODAY()</formula>
    </cfRule>
  </conditionalFormatting>
  <conditionalFormatting sqref="U245">
    <cfRule type="cellIs" dxfId="5" priority="14" operator="lessThanOrEqual">
      <formula>TODAY()</formula>
    </cfRule>
  </conditionalFormatting>
  <conditionalFormatting sqref="U246">
    <cfRule type="cellIs" dxfId="5" priority="15" operator="lessThanOrEqual">
      <formula>TODAY()</formula>
    </cfRule>
  </conditionalFormatting>
  <conditionalFormatting sqref="U247">
    <cfRule type="cellIs" dxfId="5" priority="16" operator="lessThanOrEqual">
      <formula>TODAY()</formula>
    </cfRule>
  </conditionalFormatting>
  <conditionalFormatting sqref="U248">
    <cfRule type="cellIs" dxfId="5" priority="17" operator="lessThanOrEqual">
      <formula>TODAY()</formula>
    </cfRule>
  </conditionalFormatting>
  <conditionalFormatting sqref="U249">
    <cfRule type="cellIs" dxfId="5" priority="18" operator="lessThanOrEqual">
      <formula>TODAY()</formula>
    </cfRule>
  </conditionalFormatting>
  <conditionalFormatting sqref="U250">
    <cfRule type="cellIs" dxfId="5" priority="19" operator="lessThanOrEqual">
      <formula>TODAY()</formula>
    </cfRule>
  </conditionalFormatting>
  <conditionalFormatting sqref="U251">
    <cfRule type="cellIs" dxfId="5" priority="20" operator="lessThanOrEqual">
      <formula>TODAY()</formula>
    </cfRule>
  </conditionalFormatting>
  <conditionalFormatting sqref="U252">
    <cfRule type="cellIs" dxfId="5" priority="21" operator="lessThanOrEqual">
      <formula>TODAY()</formula>
    </cfRule>
  </conditionalFormatting>
  <conditionalFormatting sqref="U253">
    <cfRule type="cellIs" dxfId="5" priority="22" operator="lessThanOrEqual">
      <formula>TODAY()</formula>
    </cfRule>
  </conditionalFormatting>
  <conditionalFormatting sqref="U254">
    <cfRule type="cellIs" dxfId="5" priority="23" operator="lessThanOrEqual">
      <formula>TODAY()</formula>
    </cfRule>
  </conditionalFormatting>
  <conditionalFormatting sqref="U255">
    <cfRule type="cellIs" dxfId="5" priority="24" operator="lessThanOrEqual">
      <formula>TODAY()</formula>
    </cfRule>
  </conditionalFormatting>
  <conditionalFormatting sqref="U256">
    <cfRule type="cellIs" dxfId="5" priority="25" operator="lessThanOrEqual">
      <formula>TODAY()</formula>
    </cfRule>
  </conditionalFormatting>
  <conditionalFormatting sqref="U257">
    <cfRule type="cellIs" dxfId="5" priority="26" operator="lessThanOrEqual">
      <formula>TODAY()</formula>
    </cfRule>
  </conditionalFormatting>
  <conditionalFormatting sqref="U258">
    <cfRule type="cellIs" dxfId="5" priority="27" operator="lessThanOrEqual">
      <formula>TODAY()</formula>
    </cfRule>
  </conditionalFormatting>
  <conditionalFormatting sqref="U259">
    <cfRule type="cellIs" dxfId="5" priority="28" operator="lessThanOrEqual">
      <formula>TODAY()</formula>
    </cfRule>
  </conditionalFormatting>
  <conditionalFormatting sqref="U260">
    <cfRule type="cellIs" dxfId="5" priority="29" operator="lessThanOrEqual">
      <formula>TODAY()</formula>
    </cfRule>
  </conditionalFormatting>
  <conditionalFormatting sqref="U261">
    <cfRule type="cellIs" dxfId="5" priority="30" operator="lessThanOrEqual">
      <formula>TODAY()</formula>
    </cfRule>
  </conditionalFormatting>
  <conditionalFormatting sqref="U262">
    <cfRule type="cellIs" dxfId="5" priority="31" operator="lessThanOrEqual">
      <formula>TODAY()</formula>
    </cfRule>
  </conditionalFormatting>
  <conditionalFormatting sqref="U263">
    <cfRule type="cellIs" dxfId="5" priority="32" operator="lessThanOrEqual">
      <formula>TODAY()</formula>
    </cfRule>
  </conditionalFormatting>
  <conditionalFormatting sqref="U264">
    <cfRule type="cellIs" dxfId="5" priority="33" operator="lessThanOrEqual">
      <formula>TODAY()</formula>
    </cfRule>
  </conditionalFormatting>
  <conditionalFormatting sqref="U265">
    <cfRule type="cellIs" dxfId="5" priority="34" operator="lessThanOrEqual">
      <formula>TODAY()</formula>
    </cfRule>
  </conditionalFormatting>
  <conditionalFormatting sqref="U274">
    <cfRule type="cellIs" dxfId="5" priority="35" operator="lessThanOrEqual">
      <formula>TODAY()</formula>
    </cfRule>
  </conditionalFormatting>
  <conditionalFormatting sqref="U331">
    <cfRule type="cellIs" dxfId="5" priority="36" operator="lessThanOrEqual">
      <formula>TODAY()</formula>
    </cfRule>
  </conditionalFormatting>
  <conditionalFormatting sqref="U363">
    <cfRule type="cellIs" dxfId="5" priority="37" operator="lessThanOrEqual">
      <formula>TODAY()</formula>
    </cfRule>
  </conditionalFormatting>
  <conditionalFormatting sqref="U364">
    <cfRule type="cellIs" dxfId="5" priority="38" operator="lessThanOrEqual">
      <formula>TODAY()</formula>
    </cfRule>
  </conditionalFormatting>
  <conditionalFormatting sqref="U368">
    <cfRule type="cellIs" dxfId="5" priority="39" operator="lessThanOrEqual">
      <formula>TODAY()</formula>
    </cfRule>
  </conditionalFormatting>
  <conditionalFormatting sqref="U206">
    <cfRule type="cellIs" dxfId="6" priority="40" operator="lessThanOrEqual">
      <formula>TODAY( )</formula>
    </cfRule>
  </conditionalFormatting>
  <conditionalFormatting sqref="U207">
    <cfRule type="cellIs" dxfId="6" priority="41" operator="lessThanOrEqual">
      <formula>TODAY( )</formula>
    </cfRule>
  </conditionalFormatting>
  <conditionalFormatting sqref="U208">
    <cfRule type="cellIs" dxfId="6" priority="42" operator="lessThanOrEqual">
      <formula>TODAY( )</formula>
    </cfRule>
  </conditionalFormatting>
  <conditionalFormatting sqref="U209">
    <cfRule type="cellIs" dxfId="6" priority="43" operator="lessThanOrEqual">
      <formula>TODAY( )</formula>
    </cfRule>
  </conditionalFormatting>
  <conditionalFormatting sqref="U210">
    <cfRule type="cellIs" dxfId="6" priority="44" operator="lessThanOrEqual">
      <formula>TODAY( )</formula>
    </cfRule>
  </conditionalFormatting>
  <conditionalFormatting sqref="U211">
    <cfRule type="cellIs" dxfId="6" priority="45" operator="lessThanOrEqual">
      <formula>TODAY( )</formula>
    </cfRule>
  </conditionalFormatting>
  <conditionalFormatting sqref="U212">
    <cfRule type="cellIs" dxfId="6" priority="46" operator="lessThanOrEqual">
      <formula>TODAY( )</formula>
    </cfRule>
  </conditionalFormatting>
  <conditionalFormatting sqref="U213">
    <cfRule type="cellIs" dxfId="6" priority="47" operator="lessThanOrEqual">
      <formula>TODAY( )</formula>
    </cfRule>
  </conditionalFormatting>
  <conditionalFormatting sqref="U214">
    <cfRule type="cellIs" dxfId="6" priority="48" operator="lessThanOrEqual">
      <formula>TODAY( )</formula>
    </cfRule>
  </conditionalFormatting>
  <conditionalFormatting sqref="U215">
    <cfRule type="cellIs" dxfId="6" priority="49" operator="lessThanOrEqual">
      <formula>TODAY( )</formula>
    </cfRule>
  </conditionalFormatting>
  <conditionalFormatting sqref="U216">
    <cfRule type="cellIs" dxfId="6" priority="50" operator="lessThanOrEqual">
      <formula>TODAY( )</formula>
    </cfRule>
  </conditionalFormatting>
  <conditionalFormatting sqref="U217">
    <cfRule type="cellIs" dxfId="6" priority="51" operator="lessThanOrEqual">
      <formula>TODAY( )</formula>
    </cfRule>
  </conditionalFormatting>
  <conditionalFormatting sqref="U41">
    <cfRule type="cellIs" dxfId="5" priority="52" operator="lessThanOrEqual">
      <formula>TODAY()</formula>
    </cfRule>
  </conditionalFormatting>
  <conditionalFormatting sqref="U43">
    <cfRule type="cellIs" dxfId="5" priority="53" operator="lessThanOrEqual">
      <formula>TODAY()</formula>
    </cfRule>
  </conditionalFormatting>
  <conditionalFormatting sqref="U48">
    <cfRule type="cellIs" dxfId="5" priority="54" operator="lessThanOrEqual">
      <formula>TODAY()</formula>
    </cfRule>
  </conditionalFormatting>
  <conditionalFormatting sqref="U49">
    <cfRule type="cellIs" dxfId="5" priority="55" operator="lessThanOrEqual">
      <formula>TODAY()</formula>
    </cfRule>
  </conditionalFormatting>
  <conditionalFormatting sqref="U50">
    <cfRule type="cellIs" dxfId="5" priority="56" operator="lessThanOrEqual">
      <formula>TODAY()</formula>
    </cfRule>
  </conditionalFormatting>
  <conditionalFormatting sqref="U93">
    <cfRule type="cellIs" dxfId="5" priority="57" operator="lessThanOrEqual">
      <formula>TODAY()</formula>
    </cfRule>
  </conditionalFormatting>
  <conditionalFormatting sqref="U94">
    <cfRule type="cellIs" dxfId="5" priority="58" operator="lessThanOrEqual">
      <formula>TODAY()</formula>
    </cfRule>
  </conditionalFormatting>
  <conditionalFormatting sqref="U95">
    <cfRule type="cellIs" dxfId="5" priority="59" operator="lessThanOrEqual">
      <formula>TODAY()</formula>
    </cfRule>
  </conditionalFormatting>
  <conditionalFormatting sqref="U96">
    <cfRule type="cellIs" dxfId="5" priority="60" operator="lessThanOrEqual">
      <formula>TODAY()</formula>
    </cfRule>
  </conditionalFormatting>
  <conditionalFormatting sqref="U97">
    <cfRule type="cellIs" dxfId="5" priority="61" operator="lessThanOrEqual">
      <formula>TODAY()</formula>
    </cfRule>
  </conditionalFormatting>
  <conditionalFormatting sqref="U98">
    <cfRule type="cellIs" dxfId="5" priority="62" operator="lessThanOrEqual">
      <formula>TODAY()</formula>
    </cfRule>
  </conditionalFormatting>
  <conditionalFormatting sqref="U157">
    <cfRule type="cellIs" dxfId="5" priority="63" operator="lessThanOrEqual">
      <formula>TODAY()</formula>
    </cfRule>
  </conditionalFormatting>
  <conditionalFormatting sqref="U158">
    <cfRule type="cellIs" dxfId="5" priority="64" operator="lessThanOrEqual">
      <formula>TODAY()</formula>
    </cfRule>
  </conditionalFormatting>
  <conditionalFormatting sqref="U159">
    <cfRule type="cellIs" dxfId="5" priority="65" operator="lessThanOrEqual">
      <formula>TODAY()</formula>
    </cfRule>
  </conditionalFormatting>
  <conditionalFormatting sqref="U160">
    <cfRule type="cellIs" dxfId="5" priority="66" operator="lessThanOrEqual">
      <formula>TODAY()</formula>
    </cfRule>
  </conditionalFormatting>
  <conditionalFormatting sqref="U161">
    <cfRule type="cellIs" dxfId="5" priority="67" operator="lessThanOrEqual">
      <formula>TODAY()</formula>
    </cfRule>
  </conditionalFormatting>
  <conditionalFormatting sqref="U162">
    <cfRule type="cellIs" dxfId="5" priority="68" operator="lessThanOrEqual">
      <formula>TODAY()</formula>
    </cfRule>
  </conditionalFormatting>
  <conditionalFormatting sqref="U163">
    <cfRule type="cellIs" dxfId="5" priority="69" operator="lessThanOrEqual">
      <formula>TODAY()</formula>
    </cfRule>
  </conditionalFormatting>
  <conditionalFormatting sqref="U164">
    <cfRule type="cellIs" dxfId="5" priority="70" operator="lessThanOrEqual">
      <formula>TODAY()</formula>
    </cfRule>
  </conditionalFormatting>
  <conditionalFormatting sqref="U165">
    <cfRule type="cellIs" dxfId="5" priority="71" operator="lessThanOrEqual">
      <formula>TODAY()</formula>
    </cfRule>
  </conditionalFormatting>
  <conditionalFormatting sqref="U166">
    <cfRule type="cellIs" dxfId="5" priority="72" operator="lessThanOrEqual">
      <formula>TODAY()</formula>
    </cfRule>
  </conditionalFormatting>
  <conditionalFormatting sqref="U167">
    <cfRule type="cellIs" dxfId="5" priority="73" operator="lessThanOrEqual">
      <formula>TODAY()</formula>
    </cfRule>
  </conditionalFormatting>
  <conditionalFormatting sqref="U168">
    <cfRule type="cellIs" dxfId="5" priority="74" operator="lessThanOrEqual">
      <formula>TODAY()</formula>
    </cfRule>
  </conditionalFormatting>
  <conditionalFormatting sqref="U169">
    <cfRule type="cellIs" dxfId="5" priority="75" operator="lessThanOrEqual">
      <formula>TODAY()</formula>
    </cfRule>
  </conditionalFormatting>
  <conditionalFormatting sqref="U170">
    <cfRule type="cellIs" dxfId="5" priority="76" operator="lessThanOrEqual">
      <formula>TODAY()</formula>
    </cfRule>
  </conditionalFormatting>
  <conditionalFormatting sqref="U171">
    <cfRule type="cellIs" dxfId="5" priority="77" operator="lessThanOrEqual">
      <formula>TODAY()</formula>
    </cfRule>
  </conditionalFormatting>
  <conditionalFormatting sqref="U3">
    <cfRule type="cellIs" dxfId="5" priority="78" operator="lessThanOrEqual">
      <formula>TODAY()</formula>
    </cfRule>
  </conditionalFormatting>
  <conditionalFormatting sqref="U194">
    <cfRule type="cellIs" dxfId="5" priority="79" operator="lessThanOrEqual">
      <formula>TODAY()</formula>
    </cfRule>
  </conditionalFormatting>
  <conditionalFormatting sqref="U195">
    <cfRule type="cellIs" dxfId="5" priority="80" operator="lessThanOrEqual">
      <formula>TODAY()</formula>
    </cfRule>
  </conditionalFormatting>
  <conditionalFormatting sqref="U196">
    <cfRule type="cellIs" dxfId="5" priority="81" operator="lessThanOrEqual">
      <formula>TODAY()</formula>
    </cfRule>
  </conditionalFormatting>
  <conditionalFormatting sqref="U197">
    <cfRule type="cellIs" dxfId="5" priority="82" operator="lessThanOrEqual">
      <formula>TODAY()</formula>
    </cfRule>
  </conditionalFormatting>
  <conditionalFormatting sqref="U198">
    <cfRule type="cellIs" dxfId="5" priority="83" operator="lessThanOrEqual">
      <formula>TODAY()</formula>
    </cfRule>
  </conditionalFormatting>
  <conditionalFormatting sqref="U199">
    <cfRule type="cellIs" dxfId="5" priority="84" operator="lessThanOrEqual">
      <formula>TODAY()</formula>
    </cfRule>
  </conditionalFormatting>
  <conditionalFormatting sqref="U200">
    <cfRule type="cellIs" dxfId="5" priority="85" operator="lessThanOrEqual">
      <formula>TODAY()</formula>
    </cfRule>
  </conditionalFormatting>
  <conditionalFormatting sqref="U201">
    <cfRule type="cellIs" dxfId="5" priority="86" operator="lessThanOrEqual">
      <formula>TODAY()</formula>
    </cfRule>
  </conditionalFormatting>
  <conditionalFormatting sqref="U202">
    <cfRule type="cellIs" dxfId="5" priority="87" operator="lessThanOrEqual">
      <formula>TODAY()</formula>
    </cfRule>
  </conditionalFormatting>
  <conditionalFormatting sqref="U203">
    <cfRule type="cellIs" dxfId="5" priority="88" operator="lessThanOrEqual">
      <formula>TODAY()</formula>
    </cfRule>
  </conditionalFormatting>
  <conditionalFormatting sqref="U204">
    <cfRule type="cellIs" dxfId="5" priority="89" operator="lessThanOrEqual">
      <formula>TODAY()</formula>
    </cfRule>
  </conditionalFormatting>
  <conditionalFormatting sqref="U205">
    <cfRule type="cellIs" dxfId="5" priority="90" operator="lessThanOrEqual">
      <formula>TODAY()</formula>
    </cfRule>
  </conditionalFormatting>
  <conditionalFormatting sqref="U230">
    <cfRule type="cellIs" dxfId="5" priority="91" operator="lessThanOrEqual">
      <formula>TODAY()</formula>
    </cfRule>
  </conditionalFormatting>
  <conditionalFormatting sqref="U231">
    <cfRule type="cellIs" dxfId="5" priority="92" operator="lessThanOrEqual">
      <formula>TODAY()</formula>
    </cfRule>
  </conditionalFormatting>
  <conditionalFormatting sqref="U232">
    <cfRule type="cellIs" dxfId="5" priority="93" operator="lessThanOrEqual">
      <formula>TODAY()</formula>
    </cfRule>
  </conditionalFormatting>
  <conditionalFormatting sqref="U233">
    <cfRule type="cellIs" dxfId="5" priority="94" operator="lessThanOrEqual">
      <formula>TODAY()</formula>
    </cfRule>
  </conditionalFormatting>
  <conditionalFormatting sqref="U234">
    <cfRule type="cellIs" dxfId="5" priority="95" operator="lessThanOrEqual">
      <formula>TODAY()</formula>
    </cfRule>
  </conditionalFormatting>
  <conditionalFormatting sqref="U235">
    <cfRule type="cellIs" dxfId="5" priority="96" operator="lessThanOrEqual">
      <formula>TODAY()</formula>
    </cfRule>
  </conditionalFormatting>
  <conditionalFormatting sqref="U236">
    <cfRule type="cellIs" dxfId="5" priority="97" operator="lessThanOrEqual">
      <formula>TODAY()</formula>
    </cfRule>
  </conditionalFormatting>
  <conditionalFormatting sqref="U237">
    <cfRule type="cellIs" dxfId="5" priority="98" operator="lessThanOrEqual">
      <formula>TODAY()</formula>
    </cfRule>
  </conditionalFormatting>
  <conditionalFormatting sqref="U238">
    <cfRule type="cellIs" dxfId="5" priority="99" operator="lessThanOrEqual">
      <formula>TODAY()</formula>
    </cfRule>
  </conditionalFormatting>
  <conditionalFormatting sqref="U239">
    <cfRule type="cellIs" dxfId="5" priority="100" operator="lessThanOrEqual">
      <formula>TODAY()</formula>
    </cfRule>
  </conditionalFormatting>
  <conditionalFormatting sqref="U240">
    <cfRule type="cellIs" dxfId="5" priority="101" operator="lessThanOrEqual">
      <formula>TODAY()</formula>
    </cfRule>
  </conditionalFormatting>
  <conditionalFormatting sqref="U241">
    <cfRule type="cellIs" dxfId="5" priority="102" operator="lessThanOrEqual">
      <formula>TODAY()</formula>
    </cfRule>
  </conditionalFormatting>
  <conditionalFormatting sqref="U242">
    <cfRule type="cellIs" dxfId="5" priority="103" operator="lessThanOrEqual">
      <formula>TODAY()</formula>
    </cfRule>
  </conditionalFormatting>
  <conditionalFormatting sqref="U243">
    <cfRule type="cellIs" dxfId="5" priority="104" operator="lessThanOrEqual">
      <formula>TODAY()</formula>
    </cfRule>
  </conditionalFormatting>
  <conditionalFormatting sqref="U244">
    <cfRule type="cellIs" dxfId="5" priority="105" operator="lessThanOrEqual">
      <formula>TODAY()</formula>
    </cfRule>
  </conditionalFormatting>
  <conditionalFormatting sqref="U142">
    <cfRule type="cellIs" dxfId="5" priority="106" operator="lessThanOrEqual">
      <formula>TODAY()</formula>
    </cfRule>
  </conditionalFormatting>
  <conditionalFormatting sqref="U143">
    <cfRule type="cellIs" dxfId="5" priority="107" operator="lessThanOrEqual">
      <formula>TODAY()</formula>
    </cfRule>
  </conditionalFormatting>
  <conditionalFormatting sqref="U144">
    <cfRule type="cellIs" dxfId="5" priority="108" operator="lessThanOrEqual">
      <formula>TODAY()</formula>
    </cfRule>
  </conditionalFormatting>
  <conditionalFormatting sqref="U145">
    <cfRule type="cellIs" dxfId="5" priority="109" operator="lessThanOrEqual">
      <formula>TODAY()</formula>
    </cfRule>
  </conditionalFormatting>
  <conditionalFormatting sqref="U146">
    <cfRule type="cellIs" dxfId="5" priority="110" operator="lessThanOrEqual">
      <formula>TODAY()</formula>
    </cfRule>
  </conditionalFormatting>
  <conditionalFormatting sqref="U147">
    <cfRule type="cellIs" dxfId="5" priority="111" operator="lessThanOrEqual">
      <formula>TODAY()</formula>
    </cfRule>
  </conditionalFormatting>
  <conditionalFormatting sqref="U148">
    <cfRule type="cellIs" dxfId="5" priority="112" operator="lessThanOrEqual">
      <formula>TODAY()</formula>
    </cfRule>
  </conditionalFormatting>
  <conditionalFormatting sqref="U149">
    <cfRule type="cellIs" dxfId="5" priority="113" operator="lessThanOrEqual">
      <formula>TODAY()</formula>
    </cfRule>
  </conditionalFormatting>
  <conditionalFormatting sqref="U150">
    <cfRule type="cellIs" dxfId="5" priority="114" operator="lessThanOrEqual">
      <formula>TODAY()</formula>
    </cfRule>
  </conditionalFormatting>
  <conditionalFormatting sqref="U151">
    <cfRule type="cellIs" dxfId="5" priority="115" operator="lessThanOrEqual">
      <formula>TODAY()</formula>
    </cfRule>
  </conditionalFormatting>
  <conditionalFormatting sqref="U152">
    <cfRule type="cellIs" dxfId="5" priority="116" operator="lessThanOrEqual">
      <formula>TODAY()</formula>
    </cfRule>
  </conditionalFormatting>
  <conditionalFormatting sqref="U153">
    <cfRule type="cellIs" dxfId="5" priority="117" operator="lessThanOrEqual">
      <formula>TODAY()</formula>
    </cfRule>
  </conditionalFormatting>
  <conditionalFormatting sqref="U154">
    <cfRule type="cellIs" dxfId="5" priority="118" operator="lessThanOrEqual">
      <formula>TODAY()</formula>
    </cfRule>
  </conditionalFormatting>
  <conditionalFormatting sqref="U155">
    <cfRule type="cellIs" dxfId="5" priority="119" operator="lessThanOrEqual">
      <formula>TODAY()</formula>
    </cfRule>
  </conditionalFormatting>
  <conditionalFormatting sqref="U156">
    <cfRule type="cellIs" dxfId="5" priority="120" operator="lessThanOrEqual">
      <formula>TODAY()</formula>
    </cfRule>
  </conditionalFormatting>
  <conditionalFormatting sqref="U60">
    <cfRule type="cellIs" dxfId="5" priority="121" operator="lessThanOrEqual">
      <formula>TODAY()</formula>
    </cfRule>
  </conditionalFormatting>
  <conditionalFormatting sqref="U61">
    <cfRule type="cellIs" dxfId="5" priority="122" operator="lessThanOrEqual">
      <formula>TODAY()</formula>
    </cfRule>
  </conditionalFormatting>
  <conditionalFormatting sqref="U62">
    <cfRule type="cellIs" dxfId="5" priority="123" operator="lessThanOrEqual">
      <formula>TODAY()</formula>
    </cfRule>
  </conditionalFormatting>
  <conditionalFormatting sqref="U63">
    <cfRule type="cellIs" dxfId="5" priority="124" operator="lessThanOrEqual">
      <formula>TODAY()</formula>
    </cfRule>
  </conditionalFormatting>
  <conditionalFormatting sqref="U64">
    <cfRule type="cellIs" dxfId="5" priority="125" operator="lessThanOrEqual">
      <formula>TODAY()</formula>
    </cfRule>
  </conditionalFormatting>
  <conditionalFormatting sqref="U65">
    <cfRule type="cellIs" dxfId="5" priority="126" operator="lessThanOrEqual">
      <formula>TODAY()</formula>
    </cfRule>
  </conditionalFormatting>
  <conditionalFormatting sqref="U66">
    <cfRule type="cellIs" dxfId="5" priority="127" operator="lessThanOrEqual">
      <formula>TODAY()</formula>
    </cfRule>
  </conditionalFormatting>
  <conditionalFormatting sqref="U67">
    <cfRule type="cellIs" dxfId="5" priority="128" operator="lessThanOrEqual">
      <formula>TODAY()</formula>
    </cfRule>
  </conditionalFormatting>
  <conditionalFormatting sqref="U68">
    <cfRule type="cellIs" dxfId="5" priority="129" operator="lessThanOrEqual">
      <formula>TODAY()</formula>
    </cfRule>
  </conditionalFormatting>
  <conditionalFormatting sqref="U69">
    <cfRule type="cellIs" dxfId="5" priority="130" operator="lessThanOrEqual">
      <formula>TODAY()</formula>
    </cfRule>
  </conditionalFormatting>
  <conditionalFormatting sqref="U70">
    <cfRule type="cellIs" dxfId="5" priority="131" operator="lessThanOrEqual">
      <formula>TODAY()</formula>
    </cfRule>
  </conditionalFormatting>
  <conditionalFormatting sqref="U71">
    <cfRule type="cellIs" dxfId="5" priority="132" operator="lessThanOrEqual">
      <formula>TODAY()</formula>
    </cfRule>
  </conditionalFormatting>
  <conditionalFormatting sqref="U72">
    <cfRule type="cellIs" dxfId="5" priority="133" operator="lessThanOrEqual">
      <formula>TODAY()</formula>
    </cfRule>
  </conditionalFormatting>
  <conditionalFormatting sqref="U73">
    <cfRule type="cellIs" dxfId="5" priority="134" operator="lessThanOrEqual">
      <formula>TODAY()</formula>
    </cfRule>
  </conditionalFormatting>
  <conditionalFormatting sqref="U74">
    <cfRule type="cellIs" dxfId="5" priority="135" operator="lessThanOrEqual">
      <formula>TODAY()</formula>
    </cfRule>
  </conditionalFormatting>
  <conditionalFormatting sqref="U75">
    <cfRule type="cellIs" dxfId="5" priority="136" operator="lessThanOrEqual">
      <formula>TODAY()</formula>
    </cfRule>
  </conditionalFormatting>
  <conditionalFormatting sqref="U76">
    <cfRule type="cellIs" dxfId="5" priority="137" operator="lessThanOrEqual">
      <formula>TODAY()</formula>
    </cfRule>
  </conditionalFormatting>
  <conditionalFormatting sqref="U51">
    <cfRule type="cellIs" dxfId="5" priority="138" operator="lessThanOrEqual">
      <formula>TODAY()</formula>
    </cfRule>
  </conditionalFormatting>
  <conditionalFormatting sqref="U52">
    <cfRule type="cellIs" dxfId="5" priority="139" operator="lessThanOrEqual">
      <formula>TODAY()</formula>
    </cfRule>
  </conditionalFormatting>
  <conditionalFormatting sqref="U53">
    <cfRule type="cellIs" dxfId="5" priority="140" operator="lessThanOrEqual">
      <formula>TODAY()</formula>
    </cfRule>
  </conditionalFormatting>
  <conditionalFormatting sqref="U54">
    <cfRule type="cellIs" dxfId="5" priority="141" operator="lessThanOrEqual">
      <formula>TODAY()</formula>
    </cfRule>
  </conditionalFormatting>
  <conditionalFormatting sqref="U55">
    <cfRule type="cellIs" dxfId="5" priority="142" operator="lessThanOrEqual">
      <formula>TODAY()</formula>
    </cfRule>
  </conditionalFormatting>
  <conditionalFormatting sqref="U56">
    <cfRule type="cellIs" dxfId="5" priority="143" operator="lessThanOrEqual">
      <formula>TODAY()</formula>
    </cfRule>
  </conditionalFormatting>
  <conditionalFormatting sqref="U57">
    <cfRule type="cellIs" dxfId="5" priority="144" operator="lessThanOrEqual">
      <formula>TODAY()</formula>
    </cfRule>
  </conditionalFormatting>
  <conditionalFormatting sqref="U58">
    <cfRule type="cellIs" dxfId="5" priority="145" operator="lessThanOrEqual">
      <formula>TODAY()</formula>
    </cfRule>
  </conditionalFormatting>
  <conditionalFormatting sqref="U59">
    <cfRule type="cellIs" dxfId="5" priority="146" operator="lessThanOrEqual">
      <formula>TODAY()</formula>
    </cfRule>
  </conditionalFormatting>
  <conditionalFormatting sqref="U99">
    <cfRule type="cellIs" dxfId="5" priority="147" operator="lessThanOrEqual">
      <formula>TODAY()</formula>
    </cfRule>
  </conditionalFormatting>
  <conditionalFormatting sqref="U100">
    <cfRule type="cellIs" dxfId="5" priority="148" operator="lessThanOrEqual">
      <formula>TODAY()</formula>
    </cfRule>
  </conditionalFormatting>
  <conditionalFormatting sqref="U101">
    <cfRule type="cellIs" dxfId="5" priority="149" operator="lessThanOrEqual">
      <formula>TODAY()</formula>
    </cfRule>
  </conditionalFormatting>
  <conditionalFormatting sqref="U102">
    <cfRule type="cellIs" dxfId="5" priority="150" operator="lessThanOrEqual">
      <formula>TODAY()</formula>
    </cfRule>
  </conditionalFormatting>
  <conditionalFormatting sqref="U103">
    <cfRule type="cellIs" dxfId="5" priority="151" operator="lessThanOrEqual">
      <formula>TODAY()</formula>
    </cfRule>
  </conditionalFormatting>
  <conditionalFormatting sqref="U104">
    <cfRule type="cellIs" dxfId="5" priority="152" operator="lessThanOrEqual">
      <formula>TODAY()</formula>
    </cfRule>
  </conditionalFormatting>
  <conditionalFormatting sqref="U105">
    <cfRule type="cellIs" dxfId="5" priority="153" operator="lessThanOrEqual">
      <formula>TODAY()</formula>
    </cfRule>
  </conditionalFormatting>
  <conditionalFormatting sqref="U106">
    <cfRule type="cellIs" dxfId="5" priority="154" operator="lessThanOrEqual">
      <formula>TODAY()</formula>
    </cfRule>
  </conditionalFormatting>
  <conditionalFormatting sqref="U107">
    <cfRule type="cellIs" dxfId="5" priority="155" operator="lessThanOrEqual">
      <formula>TODAY()</formula>
    </cfRule>
  </conditionalFormatting>
  <conditionalFormatting sqref="U108">
    <cfRule type="cellIs" dxfId="5" priority="156" operator="lessThanOrEqual">
      <formula>TODAY()</formula>
    </cfRule>
  </conditionalFormatting>
  <conditionalFormatting sqref="U109">
    <cfRule type="cellIs" dxfId="5" priority="157" operator="lessThanOrEqual">
      <formula>TODAY()</formula>
    </cfRule>
  </conditionalFormatting>
  <conditionalFormatting sqref="U110">
    <cfRule type="cellIs" dxfId="5" priority="158" operator="lessThanOrEqual">
      <formula>TODAY()</formula>
    </cfRule>
  </conditionalFormatting>
  <conditionalFormatting sqref="U111">
    <cfRule type="cellIs" dxfId="5" priority="159" operator="lessThanOrEqual">
      <formula>TODAY()</formula>
    </cfRule>
  </conditionalFormatting>
  <conditionalFormatting sqref="U112">
    <cfRule type="cellIs" dxfId="5" priority="160" operator="lessThanOrEqual">
      <formula>TODAY()</formula>
    </cfRule>
  </conditionalFormatting>
  <conditionalFormatting sqref="U113">
    <cfRule type="cellIs" dxfId="5" priority="161" operator="lessThanOrEqual">
      <formula>TODAY()</formula>
    </cfRule>
  </conditionalFormatting>
  <conditionalFormatting sqref="U114">
    <cfRule type="cellIs" dxfId="5" priority="162" operator="lessThanOrEqual">
      <formula>TODAY()</formula>
    </cfRule>
  </conditionalFormatting>
  <conditionalFormatting sqref="U115">
    <cfRule type="cellIs" dxfId="5" priority="163" operator="lessThanOrEqual">
      <formula>TODAY()</formula>
    </cfRule>
  </conditionalFormatting>
  <conditionalFormatting sqref="U116">
    <cfRule type="cellIs" dxfId="5" priority="164" operator="lessThanOrEqual">
      <formula>TODAY()</formula>
    </cfRule>
  </conditionalFormatting>
  <conditionalFormatting sqref="U117">
    <cfRule type="cellIs" dxfId="5" priority="165" operator="lessThanOrEqual">
      <formula>TODAY()</formula>
    </cfRule>
  </conditionalFormatting>
  <conditionalFormatting sqref="U118">
    <cfRule type="cellIs" dxfId="5" priority="166" operator="lessThanOrEqual">
      <formula>TODAY()</formula>
    </cfRule>
  </conditionalFormatting>
  <conditionalFormatting sqref="U119">
    <cfRule type="cellIs" dxfId="5" priority="167" operator="lessThanOrEqual">
      <formula>TODAY()</formula>
    </cfRule>
  </conditionalFormatting>
  <conditionalFormatting sqref="U120">
    <cfRule type="cellIs" dxfId="5" priority="168" operator="lessThanOrEqual">
      <formula>TODAY()</formula>
    </cfRule>
  </conditionalFormatting>
  <conditionalFormatting sqref="U121">
    <cfRule type="cellIs" dxfId="5" priority="169" operator="lessThanOrEqual">
      <formula>TODAY()</formula>
    </cfRule>
  </conditionalFormatting>
  <conditionalFormatting sqref="U122">
    <cfRule type="cellIs" dxfId="5" priority="170" operator="lessThanOrEqual">
      <formula>TODAY()</formula>
    </cfRule>
  </conditionalFormatting>
  <conditionalFormatting sqref="U123">
    <cfRule type="cellIs" dxfId="5" priority="171" operator="lessThanOrEqual">
      <formula>TODAY()</formula>
    </cfRule>
  </conditionalFormatting>
  <conditionalFormatting sqref="U124">
    <cfRule type="cellIs" dxfId="5" priority="172" operator="lessThanOrEqual">
      <formula>TODAY()</formula>
    </cfRule>
  </conditionalFormatting>
  <conditionalFormatting sqref="U125">
    <cfRule type="cellIs" dxfId="5" priority="173" operator="lessThanOrEqual">
      <formula>TODAY()</formula>
    </cfRule>
  </conditionalFormatting>
  <conditionalFormatting sqref="U126">
    <cfRule type="cellIs" dxfId="5" priority="174" operator="lessThanOrEqual">
      <formula>TODAY()</formula>
    </cfRule>
  </conditionalFormatting>
  <conditionalFormatting sqref="U127">
    <cfRule type="cellIs" dxfId="5" priority="175" operator="lessThanOrEqual">
      <formula>TODAY()</formula>
    </cfRule>
  </conditionalFormatting>
  <conditionalFormatting sqref="U128">
    <cfRule type="cellIs" dxfId="5" priority="176" operator="lessThanOrEqual">
      <formula>TODAY()</formula>
    </cfRule>
  </conditionalFormatting>
  <conditionalFormatting sqref="U129">
    <cfRule type="cellIs" dxfId="5" priority="177" operator="lessThanOrEqual">
      <formula>TODAY()</formula>
    </cfRule>
  </conditionalFormatting>
  <conditionalFormatting sqref="U130">
    <cfRule type="cellIs" dxfId="5" priority="178" operator="lessThanOrEqual">
      <formula>TODAY()</formula>
    </cfRule>
  </conditionalFormatting>
  <conditionalFormatting sqref="U131">
    <cfRule type="cellIs" dxfId="5" priority="179" operator="lessThanOrEqual">
      <formula>TODAY()</formula>
    </cfRule>
  </conditionalFormatting>
  <conditionalFormatting sqref="U132">
    <cfRule type="cellIs" dxfId="5" priority="180" operator="lessThanOrEqual">
      <formula>TODAY()</formula>
    </cfRule>
  </conditionalFormatting>
  <conditionalFormatting sqref="U133">
    <cfRule type="cellIs" dxfId="5" priority="181" operator="lessThanOrEqual">
      <formula>TODAY()</formula>
    </cfRule>
  </conditionalFormatting>
  <conditionalFormatting sqref="U134">
    <cfRule type="cellIs" dxfId="5" priority="182" operator="lessThanOrEqual">
      <formula>TODAY()</formula>
    </cfRule>
  </conditionalFormatting>
  <conditionalFormatting sqref="U135">
    <cfRule type="cellIs" dxfId="5" priority="183" operator="lessThanOrEqual">
      <formula>TODAY()</formula>
    </cfRule>
  </conditionalFormatting>
  <conditionalFormatting sqref="U136">
    <cfRule type="cellIs" dxfId="5" priority="184" operator="lessThanOrEqual">
      <formula>TODAY()</formula>
    </cfRule>
  </conditionalFormatting>
  <conditionalFormatting sqref="U137">
    <cfRule type="cellIs" dxfId="5" priority="185" operator="lessThanOrEqual">
      <formula>TODAY()</formula>
    </cfRule>
  </conditionalFormatting>
  <conditionalFormatting sqref="U138">
    <cfRule type="cellIs" dxfId="5" priority="186" operator="lessThanOrEqual">
      <formula>TODAY()</formula>
    </cfRule>
  </conditionalFormatting>
  <conditionalFormatting sqref="U139">
    <cfRule type="cellIs" dxfId="5" priority="187" operator="lessThanOrEqual">
      <formula>TODAY()</formula>
    </cfRule>
  </conditionalFormatting>
  <conditionalFormatting sqref="U140">
    <cfRule type="cellIs" dxfId="5" priority="188" operator="lessThanOrEqual">
      <formula>TODAY()</formula>
    </cfRule>
  </conditionalFormatting>
  <conditionalFormatting sqref="U141">
    <cfRule type="cellIs" dxfId="5" priority="189" operator="lessThanOrEqual">
      <formula>TODAY()</formula>
    </cfRule>
  </conditionalFormatting>
  <conditionalFormatting sqref="U172">
    <cfRule type="cellIs" dxfId="5" priority="190" operator="lessThanOrEqual">
      <formula>TODAY()</formula>
    </cfRule>
  </conditionalFormatting>
  <conditionalFormatting sqref="U173">
    <cfRule type="cellIs" dxfId="5" priority="191" operator="lessThanOrEqual">
      <formula>TODAY()</formula>
    </cfRule>
  </conditionalFormatting>
  <conditionalFormatting sqref="U174">
    <cfRule type="cellIs" dxfId="5" priority="192" operator="lessThanOrEqual">
      <formula>TODAY()</formula>
    </cfRule>
  </conditionalFormatting>
  <conditionalFormatting sqref="U175">
    <cfRule type="cellIs" dxfId="5" priority="193" operator="lessThanOrEqual">
      <formula>TODAY()</formula>
    </cfRule>
  </conditionalFormatting>
  <conditionalFormatting sqref="U176">
    <cfRule type="cellIs" dxfId="5" priority="194" operator="lessThanOrEqual">
      <formula>TODAY()</formula>
    </cfRule>
  </conditionalFormatting>
  <conditionalFormatting sqref="U177">
    <cfRule type="cellIs" dxfId="5" priority="195" operator="lessThanOrEqual">
      <formula>TODAY()</formula>
    </cfRule>
  </conditionalFormatting>
  <conditionalFormatting sqref="U178">
    <cfRule type="cellIs" dxfId="5" priority="196" operator="lessThanOrEqual">
      <formula>TODAY()</formula>
    </cfRule>
  </conditionalFormatting>
  <conditionalFormatting sqref="U179">
    <cfRule type="cellIs" dxfId="5" priority="197" operator="lessThanOrEqual">
      <formula>TODAY()</formula>
    </cfRule>
  </conditionalFormatting>
  <conditionalFormatting sqref="U180">
    <cfRule type="cellIs" dxfId="5" priority="198" operator="lessThanOrEqual">
      <formula>TODAY()</formula>
    </cfRule>
  </conditionalFormatting>
  <conditionalFormatting sqref="U181">
    <cfRule type="cellIs" dxfId="5" priority="199" operator="lessThanOrEqual">
      <formula>TODAY()</formula>
    </cfRule>
  </conditionalFormatting>
  <conditionalFormatting sqref="U322">
    <cfRule type="cellIs" dxfId="5" priority="200" operator="lessThanOrEqual">
      <formula>TODAY()</formula>
    </cfRule>
  </conditionalFormatting>
  <conditionalFormatting sqref="U351">
    <cfRule type="cellIs" dxfId="5" priority="201" operator="lessThanOrEqual">
      <formula>TODAY()</formula>
    </cfRule>
  </conditionalFormatting>
  <conditionalFormatting sqref="U352">
    <cfRule type="cellIs" dxfId="5" priority="202" operator="lessThanOrEqual">
      <formula>TODAY()</formula>
    </cfRule>
  </conditionalFormatting>
  <conditionalFormatting sqref="U326">
    <cfRule type="cellIs" dxfId="5" priority="203" operator="lessThanOrEqual">
      <formula>TODAY()</formula>
    </cfRule>
  </conditionalFormatting>
  <conditionalFormatting sqref="U327">
    <cfRule type="cellIs" dxfId="5" priority="204" operator="lessThanOrEqual">
      <formula>TODAY()</formula>
    </cfRule>
  </conditionalFormatting>
  <conditionalFormatting sqref="U328">
    <cfRule type="cellIs" dxfId="5" priority="205" operator="lessThanOrEqual">
      <formula>TODAY()</formula>
    </cfRule>
  </conditionalFormatting>
  <conditionalFormatting sqref="U330">
    <cfRule type="cellIs" dxfId="5" priority="206" operator="lessThanOrEqual">
      <formula>TODAY()</formula>
    </cfRule>
  </conditionalFormatting>
  <conditionalFormatting sqref="U329">
    <cfRule type="cellIs" dxfId="5" priority="207" operator="lessThanOrEqual">
      <formula>TODAY()</formula>
    </cfRule>
  </conditionalFormatting>
  <conditionalFormatting sqref="U405">
    <cfRule type="cellIs" dxfId="5" priority="208" operator="lessThanOrEqual">
      <formula>TODAY()</formula>
    </cfRule>
  </conditionalFormatting>
  <conditionalFormatting sqref="U77">
    <cfRule type="cellIs" dxfId="5" priority="209" operator="lessThanOrEqual">
      <formula>TODAY()</formula>
    </cfRule>
  </conditionalFormatting>
  <conditionalFormatting sqref="U78">
    <cfRule type="cellIs" dxfId="5" priority="210" operator="lessThanOrEqual">
      <formula>TODAY()</formula>
    </cfRule>
  </conditionalFormatting>
  <conditionalFormatting sqref="U79">
    <cfRule type="cellIs" dxfId="5" priority="211" operator="lessThanOrEqual">
      <formula>TODAY()</formula>
    </cfRule>
  </conditionalFormatting>
  <conditionalFormatting sqref="U80">
    <cfRule type="cellIs" dxfId="5" priority="212" operator="lessThanOrEqual">
      <formula>TODAY()</formula>
    </cfRule>
  </conditionalFormatting>
  <conditionalFormatting sqref="U81">
    <cfRule type="cellIs" dxfId="5" priority="213" operator="lessThanOrEqual">
      <formula>TODAY()</formula>
    </cfRule>
  </conditionalFormatting>
  <conditionalFormatting sqref="U82">
    <cfRule type="cellIs" dxfId="5" priority="214" operator="lessThanOrEqual">
      <formula>TODAY()</formula>
    </cfRule>
  </conditionalFormatting>
  <conditionalFormatting sqref="U83">
    <cfRule type="cellIs" dxfId="5" priority="215" operator="lessThanOrEqual">
      <formula>TODAY()</formula>
    </cfRule>
  </conditionalFormatting>
  <conditionalFormatting sqref="U84">
    <cfRule type="cellIs" dxfId="5" priority="216" operator="lessThanOrEqual">
      <formula>TODAY()</formula>
    </cfRule>
  </conditionalFormatting>
  <conditionalFormatting sqref="U85">
    <cfRule type="cellIs" dxfId="5" priority="217" operator="lessThanOrEqual">
      <formula>TODAY()</formula>
    </cfRule>
  </conditionalFormatting>
  <conditionalFormatting sqref="U86">
    <cfRule type="cellIs" dxfId="5" priority="218" operator="lessThanOrEqual">
      <formula>TODAY()</formula>
    </cfRule>
  </conditionalFormatting>
  <conditionalFormatting sqref="U87">
    <cfRule type="cellIs" dxfId="5" priority="219" operator="lessThanOrEqual">
      <formula>TODAY()</formula>
    </cfRule>
  </conditionalFormatting>
  <conditionalFormatting sqref="U88">
    <cfRule type="cellIs" dxfId="5" priority="220" operator="lessThanOrEqual">
      <formula>TODAY()</formula>
    </cfRule>
  </conditionalFormatting>
  <conditionalFormatting sqref="U89">
    <cfRule type="cellIs" dxfId="5" priority="221" operator="lessThanOrEqual">
      <formula>TODAY()</formula>
    </cfRule>
  </conditionalFormatting>
  <conditionalFormatting sqref="U90">
    <cfRule type="cellIs" dxfId="5" priority="222" operator="lessThanOrEqual">
      <formula>TODAY()</formula>
    </cfRule>
  </conditionalFormatting>
  <conditionalFormatting sqref="U91">
    <cfRule type="cellIs" dxfId="5" priority="223" operator="lessThanOrEqual">
      <formula>TODAY()</formula>
    </cfRule>
  </conditionalFormatting>
  <conditionalFormatting sqref="U92">
    <cfRule type="cellIs" dxfId="5" priority="224" operator="lessThanOrEqual">
      <formula>TODAY()</formula>
    </cfRule>
  </conditionalFormatting>
  <conditionalFormatting sqref="U218">
    <cfRule type="cellIs" dxfId="6" priority="225" operator="lessThanOrEqual">
      <formula>TODAY( )</formula>
    </cfRule>
  </conditionalFormatting>
  <conditionalFormatting sqref="U219">
    <cfRule type="cellIs" dxfId="6" priority="226" operator="lessThanOrEqual">
      <formula>TODAY( )</formula>
    </cfRule>
  </conditionalFormatting>
  <conditionalFormatting sqref="U220">
    <cfRule type="cellIs" dxfId="6" priority="227" operator="lessThanOrEqual">
      <formula>TODAY( )</formula>
    </cfRule>
  </conditionalFormatting>
  <conditionalFormatting sqref="U221">
    <cfRule type="cellIs" dxfId="6" priority="228" operator="lessThanOrEqual">
      <formula>TODAY( )</formula>
    </cfRule>
  </conditionalFormatting>
  <conditionalFormatting sqref="U222">
    <cfRule type="cellIs" dxfId="6" priority="229" operator="lessThanOrEqual">
      <formula>TODAY( )</formula>
    </cfRule>
  </conditionalFormatting>
  <conditionalFormatting sqref="U223">
    <cfRule type="cellIs" dxfId="6" priority="230" operator="lessThanOrEqual">
      <formula>TODAY( )</formula>
    </cfRule>
  </conditionalFormatting>
  <conditionalFormatting sqref="U224">
    <cfRule type="cellIs" dxfId="6" priority="231" operator="lessThanOrEqual">
      <formula>TODAY( )</formula>
    </cfRule>
  </conditionalFormatting>
  <conditionalFormatting sqref="U225">
    <cfRule type="cellIs" dxfId="6" priority="232" operator="lessThanOrEqual">
      <formula>TODAY( )</formula>
    </cfRule>
  </conditionalFormatting>
  <conditionalFormatting sqref="U226">
    <cfRule type="cellIs" dxfId="6" priority="233" operator="lessThanOrEqual">
      <formula>TODAY( )</formula>
    </cfRule>
  </conditionalFormatting>
  <conditionalFormatting sqref="U227">
    <cfRule type="cellIs" dxfId="6" priority="234" operator="lessThanOrEqual">
      <formula>TODAY( )</formula>
    </cfRule>
  </conditionalFormatting>
  <conditionalFormatting sqref="U228">
    <cfRule type="cellIs" dxfId="6" priority="235" operator="lessThanOrEqual">
      <formula>TODAY( )</formula>
    </cfRule>
  </conditionalFormatting>
  <conditionalFormatting sqref="U229">
    <cfRule type="cellIs" dxfId="6" priority="236" operator="lessThanOrEqual">
      <formula>TODAY( )</formula>
    </cfRule>
  </conditionalFormatting>
  <conditionalFormatting sqref="U350">
    <cfRule type="cellIs" dxfId="5" priority="237" operator="lessThanOrEqual">
      <formula>TODAY()</formula>
    </cfRule>
  </conditionalFormatting>
  <conditionalFormatting sqref="U182">
    <cfRule type="cellIs" dxfId="5" priority="238" operator="lessThanOrEqual">
      <formula>TODAY()</formula>
    </cfRule>
  </conditionalFormatting>
  <conditionalFormatting sqref="U307">
    <cfRule type="cellIs" dxfId="5" priority="239" operator="lessThanOrEqual">
      <formula>TODAY()</formula>
    </cfRule>
  </conditionalFormatting>
  <conditionalFormatting sqref="U289">
    <cfRule type="cellIs" dxfId="5" priority="240" operator="lessThanOrEqual">
      <formula>TODAY()</formula>
    </cfRule>
  </conditionalFormatting>
  <conditionalFormatting sqref="U298">
    <cfRule type="cellIs" dxfId="5" priority="241" operator="lessThanOrEqual">
      <formula>TODAY()</formula>
    </cfRule>
  </conditionalFormatting>
  <conditionalFormatting sqref="U266">
    <cfRule type="cellIs" dxfId="5" priority="242" operator="lessThanOrEqual">
      <formula>TODAY()</formula>
    </cfRule>
  </conditionalFormatting>
  <conditionalFormatting sqref="U267">
    <cfRule type="cellIs" dxfId="5" priority="243" operator="lessThanOrEqual">
      <formula>TODAY()</formula>
    </cfRule>
  </conditionalFormatting>
  <conditionalFormatting sqref="U268">
    <cfRule type="cellIs" dxfId="5" priority="244" operator="lessThanOrEqual">
      <formula>TODAY()</formula>
    </cfRule>
  </conditionalFormatting>
  <conditionalFormatting sqref="U269">
    <cfRule type="cellIs" dxfId="5" priority="245" operator="lessThanOrEqual">
      <formula>TODAY()</formula>
    </cfRule>
  </conditionalFormatting>
  <conditionalFormatting sqref="U270">
    <cfRule type="cellIs" dxfId="5" priority="246" operator="lessThanOrEqual">
      <formula>TODAY()</formula>
    </cfRule>
  </conditionalFormatting>
  <conditionalFormatting sqref="U271">
    <cfRule type="cellIs" dxfId="5" priority="247" operator="lessThanOrEqual">
      <formula>TODAY()</formula>
    </cfRule>
  </conditionalFormatting>
  <conditionalFormatting sqref="U272">
    <cfRule type="cellIs" dxfId="5" priority="248" operator="lessThanOrEqual">
      <formula>TODAY()</formula>
    </cfRule>
  </conditionalFormatting>
  <conditionalFormatting sqref="U273">
    <cfRule type="cellIs" dxfId="5" priority="249" operator="lessThanOrEqual">
      <formula>TODAY()</formula>
    </cfRule>
  </conditionalFormatting>
  <conditionalFormatting sqref="V211">
    <cfRule type="cellIs" dxfId="7" priority="250" operator="equal">
      <formula>"CONFORME"</formula>
    </cfRule>
  </conditionalFormatting>
  <conditionalFormatting sqref="V206">
    <cfRule type="cellIs" dxfId="7" priority="251" operator="equal">
      <formula>"CONFORME"</formula>
    </cfRule>
  </conditionalFormatting>
  <conditionalFormatting sqref="V207">
    <cfRule type="cellIs" dxfId="7" priority="252" operator="equal">
      <formula>"CONFORME"</formula>
    </cfRule>
  </conditionalFormatting>
  <conditionalFormatting sqref="V208">
    <cfRule type="cellIs" dxfId="7" priority="253" operator="equal">
      <formula>"CONFORME"</formula>
    </cfRule>
  </conditionalFormatting>
  <conditionalFormatting sqref="V209">
    <cfRule type="cellIs" dxfId="7" priority="254" operator="equal">
      <formula>"CONFORME"</formula>
    </cfRule>
  </conditionalFormatting>
  <conditionalFormatting sqref="V210">
    <cfRule type="cellIs" dxfId="7" priority="255" operator="equal">
      <formula>"CONFORME"</formula>
    </cfRule>
  </conditionalFormatting>
  <conditionalFormatting sqref="V212">
    <cfRule type="cellIs" dxfId="7" priority="256" operator="equal">
      <formula>"CONFORME"</formula>
    </cfRule>
  </conditionalFormatting>
  <conditionalFormatting sqref="V213">
    <cfRule type="cellIs" dxfId="7" priority="257" operator="equal">
      <formula>"CONFORME"</formula>
    </cfRule>
  </conditionalFormatting>
  <conditionalFormatting sqref="V214">
    <cfRule type="cellIs" dxfId="7" priority="258" operator="equal">
      <formula>"CONFORME"</formula>
    </cfRule>
  </conditionalFormatting>
  <conditionalFormatting sqref="V215">
    <cfRule type="cellIs" dxfId="7" priority="259" operator="equal">
      <formula>"CONFORME"</formula>
    </cfRule>
  </conditionalFormatting>
  <conditionalFormatting sqref="V216">
    <cfRule type="cellIs" dxfId="7" priority="260" operator="equal">
      <formula>"CONFORME"</formula>
    </cfRule>
  </conditionalFormatting>
  <conditionalFormatting sqref="V217">
    <cfRule type="cellIs" dxfId="7" priority="261" operator="equal">
      <formula>"CONFORME"</formula>
    </cfRule>
  </conditionalFormatting>
  <conditionalFormatting sqref="V3">
    <cfRule type="cellIs" dxfId="7" priority="262" operator="equal">
      <formula>"CONFORME"</formula>
    </cfRule>
  </conditionalFormatting>
  <conditionalFormatting sqref="V4">
    <cfRule type="cellIs" dxfId="7" priority="263" operator="equal">
      <formula>"CONFORME"</formula>
    </cfRule>
  </conditionalFormatting>
  <conditionalFormatting sqref="V5">
    <cfRule type="cellIs" dxfId="7" priority="264" operator="equal">
      <formula>"CONFORME"</formula>
    </cfRule>
  </conditionalFormatting>
  <conditionalFormatting sqref="V6">
    <cfRule type="cellIs" dxfId="7" priority="265" operator="equal">
      <formula>"CONFORME"</formula>
    </cfRule>
  </conditionalFormatting>
  <conditionalFormatting sqref="V7">
    <cfRule type="cellIs" dxfId="7" priority="266" operator="equal">
      <formula>"CONFORME"</formula>
    </cfRule>
  </conditionalFormatting>
  <conditionalFormatting sqref="V8">
    <cfRule type="cellIs" dxfId="7" priority="267" operator="equal">
      <formula>"CONFORME"</formula>
    </cfRule>
  </conditionalFormatting>
  <conditionalFormatting sqref="V9">
    <cfRule type="cellIs" dxfId="7" priority="268" operator="equal">
      <formula>"CONFORME"</formula>
    </cfRule>
  </conditionalFormatting>
  <conditionalFormatting sqref="V10">
    <cfRule type="cellIs" dxfId="7" priority="269" operator="equal">
      <formula>"CONFORME"</formula>
    </cfRule>
  </conditionalFormatting>
  <conditionalFormatting sqref="V11">
    <cfRule type="cellIs" dxfId="7" priority="270" operator="equal">
      <formula>"CONFORME"</formula>
    </cfRule>
  </conditionalFormatting>
  <conditionalFormatting sqref="V12">
    <cfRule type="cellIs" dxfId="7" priority="271" operator="equal">
      <formula>"CONFORME"</formula>
    </cfRule>
  </conditionalFormatting>
  <conditionalFormatting sqref="V13">
    <cfRule type="cellIs" dxfId="7" priority="272" operator="equal">
      <formula>"CONFORME"</formula>
    </cfRule>
  </conditionalFormatting>
  <conditionalFormatting sqref="V14">
    <cfRule type="cellIs" dxfId="7" priority="273" operator="equal">
      <formula>"CONFORME"</formula>
    </cfRule>
  </conditionalFormatting>
  <conditionalFormatting sqref="V15">
    <cfRule type="cellIs" dxfId="7" priority="274" operator="equal">
      <formula>"CONFORME"</formula>
    </cfRule>
  </conditionalFormatting>
  <conditionalFormatting sqref="V16">
    <cfRule type="cellIs" dxfId="7" priority="275" operator="equal">
      <formula>"CONFORME"</formula>
    </cfRule>
  </conditionalFormatting>
  <conditionalFormatting sqref="V17">
    <cfRule type="cellIs" dxfId="7" priority="276" operator="equal">
      <formula>"CONFORME"</formula>
    </cfRule>
  </conditionalFormatting>
  <conditionalFormatting sqref="V18">
    <cfRule type="cellIs" dxfId="7" priority="277" operator="equal">
      <formula>"CONFORME"</formula>
    </cfRule>
  </conditionalFormatting>
  <conditionalFormatting sqref="V19">
    <cfRule type="cellIs" dxfId="7" priority="278" operator="equal">
      <formula>"CONFORME"</formula>
    </cfRule>
  </conditionalFormatting>
  <conditionalFormatting sqref="V20">
    <cfRule type="cellIs" dxfId="7" priority="279" operator="equal">
      <formula>"CONFORME"</formula>
    </cfRule>
  </conditionalFormatting>
  <conditionalFormatting sqref="V21">
    <cfRule type="cellIs" dxfId="7" priority="280" operator="equal">
      <formula>"CONFORME"</formula>
    </cfRule>
  </conditionalFormatting>
  <conditionalFormatting sqref="V22">
    <cfRule type="cellIs" dxfId="7" priority="281" operator="equal">
      <formula>"CONFORME"</formula>
    </cfRule>
  </conditionalFormatting>
  <conditionalFormatting sqref="V23">
    <cfRule type="cellIs" dxfId="7" priority="282" operator="equal">
      <formula>"CONFORME"</formula>
    </cfRule>
  </conditionalFormatting>
  <conditionalFormatting sqref="V24">
    <cfRule type="cellIs" dxfId="7" priority="283" operator="equal">
      <formula>"CONFORME"</formula>
    </cfRule>
  </conditionalFormatting>
  <conditionalFormatting sqref="V25">
    <cfRule type="cellIs" dxfId="7" priority="284" operator="equal">
      <formula>"CONFORME"</formula>
    </cfRule>
  </conditionalFormatting>
  <conditionalFormatting sqref="V26">
    <cfRule type="cellIs" dxfId="7" priority="285" operator="equal">
      <formula>"CONFORME"</formula>
    </cfRule>
  </conditionalFormatting>
  <conditionalFormatting sqref="V27">
    <cfRule type="cellIs" dxfId="7" priority="286" operator="equal">
      <formula>"CONFORME"</formula>
    </cfRule>
  </conditionalFormatting>
  <conditionalFormatting sqref="V28">
    <cfRule type="cellIs" dxfId="7" priority="287" operator="equal">
      <formula>"CONFORME"</formula>
    </cfRule>
  </conditionalFormatting>
  <conditionalFormatting sqref="V29">
    <cfRule type="cellIs" dxfId="7" priority="288" operator="equal">
      <formula>"CONFORME"</formula>
    </cfRule>
  </conditionalFormatting>
  <conditionalFormatting sqref="V30">
    <cfRule type="cellIs" dxfId="7" priority="289" operator="equal">
      <formula>"CONFORME"</formula>
    </cfRule>
  </conditionalFormatting>
  <conditionalFormatting sqref="V31">
    <cfRule type="cellIs" dxfId="7" priority="290" operator="equal">
      <formula>"CONFORME"</formula>
    </cfRule>
  </conditionalFormatting>
  <conditionalFormatting sqref="V32">
    <cfRule type="cellIs" dxfId="7" priority="291" operator="equal">
      <formula>"CONFORME"</formula>
    </cfRule>
  </conditionalFormatting>
  <conditionalFormatting sqref="V33">
    <cfRule type="cellIs" dxfId="7" priority="292" operator="equal">
      <formula>"CONFORME"</formula>
    </cfRule>
  </conditionalFormatting>
  <conditionalFormatting sqref="V34">
    <cfRule type="cellIs" dxfId="7" priority="293" operator="equal">
      <formula>"CONFORME"</formula>
    </cfRule>
  </conditionalFormatting>
  <conditionalFormatting sqref="V35">
    <cfRule type="cellIs" dxfId="7" priority="294" operator="equal">
      <formula>"CONFORME"</formula>
    </cfRule>
  </conditionalFormatting>
  <conditionalFormatting sqref="V36">
    <cfRule type="cellIs" dxfId="7" priority="295" operator="equal">
      <formula>"CONFORME"</formula>
    </cfRule>
  </conditionalFormatting>
  <conditionalFormatting sqref="V37">
    <cfRule type="cellIs" dxfId="7" priority="296" operator="equal">
      <formula>"CONFORME"</formula>
    </cfRule>
  </conditionalFormatting>
  <conditionalFormatting sqref="V38">
    <cfRule type="cellIs" dxfId="7" priority="297" operator="equal">
      <formula>"CONFORME"</formula>
    </cfRule>
  </conditionalFormatting>
  <conditionalFormatting sqref="V39">
    <cfRule type="cellIs" dxfId="7" priority="298" operator="equal">
      <formula>"CONFORME"</formula>
    </cfRule>
  </conditionalFormatting>
  <conditionalFormatting sqref="V40">
    <cfRule type="cellIs" dxfId="7" priority="299" operator="equal">
      <formula>"CONFORME"</formula>
    </cfRule>
  </conditionalFormatting>
  <conditionalFormatting sqref="V41">
    <cfRule type="cellIs" dxfId="7" priority="300" operator="equal">
      <formula>"CONFORME"</formula>
    </cfRule>
  </conditionalFormatting>
  <conditionalFormatting sqref="V42">
    <cfRule type="cellIs" dxfId="7" priority="301" operator="equal">
      <formula>"CONFORME"</formula>
    </cfRule>
  </conditionalFormatting>
  <conditionalFormatting sqref="V43">
    <cfRule type="cellIs" dxfId="7" priority="302" operator="equal">
      <formula>"CONFORME"</formula>
    </cfRule>
  </conditionalFormatting>
  <conditionalFormatting sqref="V44">
    <cfRule type="cellIs" dxfId="7" priority="303" operator="equal">
      <formula>"CONFORME"</formula>
    </cfRule>
  </conditionalFormatting>
  <conditionalFormatting sqref="V45">
    <cfRule type="cellIs" dxfId="7" priority="304" operator="equal">
      <formula>"CONFORME"</formula>
    </cfRule>
  </conditionalFormatting>
  <conditionalFormatting sqref="V46">
    <cfRule type="cellIs" dxfId="7" priority="305" operator="equal">
      <formula>"CONFORME"</formula>
    </cfRule>
  </conditionalFormatting>
  <conditionalFormatting sqref="V47">
    <cfRule type="cellIs" dxfId="7" priority="306" operator="equal">
      <formula>"CONFORME"</formula>
    </cfRule>
  </conditionalFormatting>
  <conditionalFormatting sqref="V48">
    <cfRule type="cellIs" dxfId="7" priority="307" operator="equal">
      <formula>"CONFORME"</formula>
    </cfRule>
  </conditionalFormatting>
  <conditionalFormatting sqref="V49">
    <cfRule type="cellIs" dxfId="7" priority="308" operator="equal">
      <formula>"CONFORME"</formula>
    </cfRule>
  </conditionalFormatting>
  <conditionalFormatting sqref="V50">
    <cfRule type="cellIs" dxfId="7" priority="309" operator="equal">
      <formula>"CONFORME"</formula>
    </cfRule>
  </conditionalFormatting>
  <conditionalFormatting sqref="V51">
    <cfRule type="cellIs" dxfId="7" priority="310" operator="equal">
      <formula>"CONFORME"</formula>
    </cfRule>
  </conditionalFormatting>
  <conditionalFormatting sqref="V52">
    <cfRule type="cellIs" dxfId="7" priority="311" operator="equal">
      <formula>"CONFORME"</formula>
    </cfRule>
  </conditionalFormatting>
  <conditionalFormatting sqref="V53">
    <cfRule type="cellIs" dxfId="7" priority="312" operator="equal">
      <formula>"CONFORME"</formula>
    </cfRule>
  </conditionalFormatting>
  <conditionalFormatting sqref="V54">
    <cfRule type="cellIs" dxfId="7" priority="313" operator="equal">
      <formula>"CONFORME"</formula>
    </cfRule>
  </conditionalFormatting>
  <conditionalFormatting sqref="V55">
    <cfRule type="cellIs" dxfId="7" priority="314" operator="equal">
      <formula>"CONFORME"</formula>
    </cfRule>
  </conditionalFormatting>
  <conditionalFormatting sqref="V56">
    <cfRule type="cellIs" dxfId="7" priority="315" operator="equal">
      <formula>"CONFORME"</formula>
    </cfRule>
  </conditionalFormatting>
  <conditionalFormatting sqref="V57">
    <cfRule type="cellIs" dxfId="7" priority="316" operator="equal">
      <formula>"CONFORME"</formula>
    </cfRule>
  </conditionalFormatting>
  <conditionalFormatting sqref="V58">
    <cfRule type="cellIs" dxfId="7" priority="317" operator="equal">
      <formula>"CONFORME"</formula>
    </cfRule>
  </conditionalFormatting>
  <conditionalFormatting sqref="V59">
    <cfRule type="cellIs" dxfId="7" priority="318" operator="equal">
      <formula>"CONFORME"</formula>
    </cfRule>
  </conditionalFormatting>
  <conditionalFormatting sqref="V60">
    <cfRule type="cellIs" dxfId="7" priority="319" operator="equal">
      <formula>"CONFORME"</formula>
    </cfRule>
  </conditionalFormatting>
  <conditionalFormatting sqref="V61">
    <cfRule type="cellIs" dxfId="7" priority="320" operator="equal">
      <formula>"CONFORME"</formula>
    </cfRule>
  </conditionalFormatting>
  <conditionalFormatting sqref="V62">
    <cfRule type="cellIs" dxfId="7" priority="321" operator="equal">
      <formula>"CONFORME"</formula>
    </cfRule>
  </conditionalFormatting>
  <conditionalFormatting sqref="V63">
    <cfRule type="cellIs" dxfId="7" priority="322" operator="equal">
      <formula>"CONFORME"</formula>
    </cfRule>
  </conditionalFormatting>
  <conditionalFormatting sqref="V64">
    <cfRule type="cellIs" dxfId="7" priority="323" operator="equal">
      <formula>"CONFORME"</formula>
    </cfRule>
  </conditionalFormatting>
  <conditionalFormatting sqref="V65">
    <cfRule type="cellIs" dxfId="7" priority="324" operator="equal">
      <formula>"CONFORME"</formula>
    </cfRule>
  </conditionalFormatting>
  <conditionalFormatting sqref="V66">
    <cfRule type="cellIs" dxfId="7" priority="325" operator="equal">
      <formula>"CONFORME"</formula>
    </cfRule>
  </conditionalFormatting>
  <conditionalFormatting sqref="V67">
    <cfRule type="cellIs" dxfId="7" priority="326" operator="equal">
      <formula>"CONFORME"</formula>
    </cfRule>
  </conditionalFormatting>
  <conditionalFormatting sqref="V68">
    <cfRule type="cellIs" dxfId="7" priority="327" operator="equal">
      <formula>"CONFORME"</formula>
    </cfRule>
  </conditionalFormatting>
  <conditionalFormatting sqref="V69">
    <cfRule type="cellIs" dxfId="7" priority="328" operator="equal">
      <formula>"CONFORME"</formula>
    </cfRule>
  </conditionalFormatting>
  <conditionalFormatting sqref="V70">
    <cfRule type="cellIs" dxfId="7" priority="329" operator="equal">
      <formula>"CONFORME"</formula>
    </cfRule>
  </conditionalFormatting>
  <conditionalFormatting sqref="V71">
    <cfRule type="cellIs" dxfId="7" priority="330" operator="equal">
      <formula>"CONFORME"</formula>
    </cfRule>
  </conditionalFormatting>
  <conditionalFormatting sqref="V72">
    <cfRule type="cellIs" dxfId="7" priority="331" operator="equal">
      <formula>"CONFORME"</formula>
    </cfRule>
  </conditionalFormatting>
  <conditionalFormatting sqref="V73">
    <cfRule type="cellIs" dxfId="7" priority="332" operator="equal">
      <formula>"CONFORME"</formula>
    </cfRule>
  </conditionalFormatting>
  <conditionalFormatting sqref="V74">
    <cfRule type="cellIs" dxfId="7" priority="333" operator="equal">
      <formula>"CONFORME"</formula>
    </cfRule>
  </conditionalFormatting>
  <conditionalFormatting sqref="V75">
    <cfRule type="cellIs" dxfId="7" priority="334" operator="equal">
      <formula>"CONFORME"</formula>
    </cfRule>
  </conditionalFormatting>
  <conditionalFormatting sqref="V76">
    <cfRule type="cellIs" dxfId="7" priority="335" operator="equal">
      <formula>"CONFORME"</formula>
    </cfRule>
  </conditionalFormatting>
  <conditionalFormatting sqref="V77">
    <cfRule type="cellIs" dxfId="7" priority="336" operator="equal">
      <formula>"CONFORME"</formula>
    </cfRule>
  </conditionalFormatting>
  <conditionalFormatting sqref="V78">
    <cfRule type="cellIs" dxfId="7" priority="337" operator="equal">
      <formula>"CONFORME"</formula>
    </cfRule>
  </conditionalFormatting>
  <conditionalFormatting sqref="V79">
    <cfRule type="cellIs" dxfId="7" priority="338" operator="equal">
      <formula>"CONFORME"</formula>
    </cfRule>
  </conditionalFormatting>
  <conditionalFormatting sqref="V80">
    <cfRule type="cellIs" dxfId="7" priority="339" operator="equal">
      <formula>"CONFORME"</formula>
    </cfRule>
  </conditionalFormatting>
  <conditionalFormatting sqref="V81">
    <cfRule type="cellIs" dxfId="7" priority="340" operator="equal">
      <formula>"CONFORME"</formula>
    </cfRule>
  </conditionalFormatting>
  <conditionalFormatting sqref="V82">
    <cfRule type="cellIs" dxfId="7" priority="341" operator="equal">
      <formula>"CONFORME"</formula>
    </cfRule>
  </conditionalFormatting>
  <conditionalFormatting sqref="V83">
    <cfRule type="cellIs" dxfId="7" priority="342" operator="equal">
      <formula>"CONFORME"</formula>
    </cfRule>
  </conditionalFormatting>
  <conditionalFormatting sqref="V84">
    <cfRule type="cellIs" dxfId="7" priority="343" operator="equal">
      <formula>"CONFORME"</formula>
    </cfRule>
  </conditionalFormatting>
  <conditionalFormatting sqref="V85">
    <cfRule type="cellIs" dxfId="7" priority="344" operator="equal">
      <formula>"CONFORME"</formula>
    </cfRule>
  </conditionalFormatting>
  <conditionalFormatting sqref="V86">
    <cfRule type="cellIs" dxfId="7" priority="345" operator="equal">
      <formula>"CONFORME"</formula>
    </cfRule>
  </conditionalFormatting>
  <conditionalFormatting sqref="V87">
    <cfRule type="cellIs" dxfId="7" priority="346" operator="equal">
      <formula>"CONFORME"</formula>
    </cfRule>
  </conditionalFormatting>
  <conditionalFormatting sqref="V88">
    <cfRule type="cellIs" dxfId="7" priority="347" operator="equal">
      <formula>"CONFORME"</formula>
    </cfRule>
  </conditionalFormatting>
  <conditionalFormatting sqref="V89">
    <cfRule type="cellIs" dxfId="7" priority="348" operator="equal">
      <formula>"CONFORME"</formula>
    </cfRule>
  </conditionalFormatting>
  <conditionalFormatting sqref="V90">
    <cfRule type="cellIs" dxfId="7" priority="349" operator="equal">
      <formula>"CONFORME"</formula>
    </cfRule>
  </conditionalFormatting>
  <conditionalFormatting sqref="V91">
    <cfRule type="cellIs" dxfId="7" priority="350" operator="equal">
      <formula>"CONFORME"</formula>
    </cfRule>
  </conditionalFormatting>
  <conditionalFormatting sqref="V92">
    <cfRule type="cellIs" dxfId="7" priority="351" operator="equal">
      <formula>"CONFORME"</formula>
    </cfRule>
  </conditionalFormatting>
  <conditionalFormatting sqref="V93">
    <cfRule type="cellIs" dxfId="7" priority="352" operator="equal">
      <formula>"CONFORME"</formula>
    </cfRule>
  </conditionalFormatting>
  <conditionalFormatting sqref="V94">
    <cfRule type="cellIs" dxfId="7" priority="353" operator="equal">
      <formula>"CONFORME"</formula>
    </cfRule>
  </conditionalFormatting>
  <conditionalFormatting sqref="V95">
    <cfRule type="cellIs" dxfId="7" priority="354" operator="equal">
      <formula>"CONFORME"</formula>
    </cfRule>
  </conditionalFormatting>
  <conditionalFormatting sqref="V96">
    <cfRule type="cellIs" dxfId="7" priority="355" operator="equal">
      <formula>"CONFORME"</formula>
    </cfRule>
  </conditionalFormatting>
  <conditionalFormatting sqref="V97">
    <cfRule type="cellIs" dxfId="7" priority="356" operator="equal">
      <formula>"CONFORME"</formula>
    </cfRule>
  </conditionalFormatting>
  <conditionalFormatting sqref="V98">
    <cfRule type="cellIs" dxfId="7" priority="357" operator="equal">
      <formula>"CONFORME"</formula>
    </cfRule>
  </conditionalFormatting>
  <conditionalFormatting sqref="V99">
    <cfRule type="cellIs" dxfId="7" priority="358" operator="equal">
      <formula>"CONFORME"</formula>
    </cfRule>
  </conditionalFormatting>
  <conditionalFormatting sqref="V100">
    <cfRule type="cellIs" dxfId="7" priority="359" operator="equal">
      <formula>"CONFORME"</formula>
    </cfRule>
  </conditionalFormatting>
  <conditionalFormatting sqref="V101">
    <cfRule type="cellIs" dxfId="7" priority="360" operator="equal">
      <formula>"CONFORME"</formula>
    </cfRule>
  </conditionalFormatting>
  <conditionalFormatting sqref="V102">
    <cfRule type="cellIs" dxfId="7" priority="361" operator="equal">
      <formula>"CONFORME"</formula>
    </cfRule>
  </conditionalFormatting>
  <conditionalFormatting sqref="V103">
    <cfRule type="cellIs" dxfId="7" priority="362" operator="equal">
      <formula>"CONFORME"</formula>
    </cfRule>
  </conditionalFormatting>
  <conditionalFormatting sqref="V104">
    <cfRule type="cellIs" dxfId="7" priority="363" operator="equal">
      <formula>"CONFORME"</formula>
    </cfRule>
  </conditionalFormatting>
  <conditionalFormatting sqref="V105">
    <cfRule type="cellIs" dxfId="7" priority="364" operator="equal">
      <formula>"CONFORME"</formula>
    </cfRule>
  </conditionalFormatting>
  <conditionalFormatting sqref="V106">
    <cfRule type="cellIs" dxfId="7" priority="365" operator="equal">
      <formula>"CONFORME"</formula>
    </cfRule>
  </conditionalFormatting>
  <conditionalFormatting sqref="V107">
    <cfRule type="cellIs" dxfId="7" priority="366" operator="equal">
      <formula>"CONFORME"</formula>
    </cfRule>
  </conditionalFormatting>
  <conditionalFormatting sqref="V108">
    <cfRule type="cellIs" dxfId="7" priority="367" operator="equal">
      <formula>"CONFORME"</formula>
    </cfRule>
  </conditionalFormatting>
  <conditionalFormatting sqref="V109">
    <cfRule type="cellIs" dxfId="7" priority="368" operator="equal">
      <formula>"CONFORME"</formula>
    </cfRule>
  </conditionalFormatting>
  <conditionalFormatting sqref="V110">
    <cfRule type="cellIs" dxfId="7" priority="369" operator="equal">
      <formula>"CONFORME"</formula>
    </cfRule>
  </conditionalFormatting>
  <conditionalFormatting sqref="V111">
    <cfRule type="cellIs" dxfId="7" priority="370" operator="equal">
      <formula>"CONFORME"</formula>
    </cfRule>
  </conditionalFormatting>
  <conditionalFormatting sqref="V112">
    <cfRule type="cellIs" dxfId="7" priority="371" operator="equal">
      <formula>"CONFORME"</formula>
    </cfRule>
  </conditionalFormatting>
  <conditionalFormatting sqref="V113">
    <cfRule type="cellIs" dxfId="7" priority="372" operator="equal">
      <formula>"CONFORME"</formula>
    </cfRule>
  </conditionalFormatting>
  <conditionalFormatting sqref="V114">
    <cfRule type="cellIs" dxfId="7" priority="373" operator="equal">
      <formula>"CONFORME"</formula>
    </cfRule>
  </conditionalFormatting>
  <conditionalFormatting sqref="V115">
    <cfRule type="cellIs" dxfId="7" priority="374" operator="equal">
      <formula>"CONFORME"</formula>
    </cfRule>
  </conditionalFormatting>
  <conditionalFormatting sqref="V116">
    <cfRule type="cellIs" dxfId="7" priority="375" operator="equal">
      <formula>"CONFORME"</formula>
    </cfRule>
  </conditionalFormatting>
  <conditionalFormatting sqref="V117">
    <cfRule type="cellIs" dxfId="7" priority="376" operator="equal">
      <formula>"CONFORME"</formula>
    </cfRule>
  </conditionalFormatting>
  <conditionalFormatting sqref="V118">
    <cfRule type="cellIs" dxfId="7" priority="377" operator="equal">
      <formula>"CONFORME"</formula>
    </cfRule>
  </conditionalFormatting>
  <conditionalFormatting sqref="V119">
    <cfRule type="cellIs" dxfId="7" priority="378" operator="equal">
      <formula>"CONFORME"</formula>
    </cfRule>
  </conditionalFormatting>
  <conditionalFormatting sqref="V120">
    <cfRule type="cellIs" dxfId="7" priority="379" operator="equal">
      <formula>"CONFORME"</formula>
    </cfRule>
  </conditionalFormatting>
  <conditionalFormatting sqref="V121">
    <cfRule type="cellIs" dxfId="7" priority="380" operator="equal">
      <formula>"CONFORME"</formula>
    </cfRule>
  </conditionalFormatting>
  <conditionalFormatting sqref="V122">
    <cfRule type="cellIs" dxfId="7" priority="381" operator="equal">
      <formula>"CONFORME"</formula>
    </cfRule>
  </conditionalFormatting>
  <conditionalFormatting sqref="V123">
    <cfRule type="cellIs" dxfId="7" priority="382" operator="equal">
      <formula>"CONFORME"</formula>
    </cfRule>
  </conditionalFormatting>
  <conditionalFormatting sqref="V124">
    <cfRule type="cellIs" dxfId="7" priority="383" operator="equal">
      <formula>"CONFORME"</formula>
    </cfRule>
  </conditionalFormatting>
  <conditionalFormatting sqref="V125">
    <cfRule type="cellIs" dxfId="7" priority="384" operator="equal">
      <formula>"CONFORME"</formula>
    </cfRule>
  </conditionalFormatting>
  <conditionalFormatting sqref="V126">
    <cfRule type="cellIs" dxfId="7" priority="385" operator="equal">
      <formula>"CONFORME"</formula>
    </cfRule>
  </conditionalFormatting>
  <conditionalFormatting sqref="V127">
    <cfRule type="cellIs" dxfId="7" priority="386" operator="equal">
      <formula>"CONFORME"</formula>
    </cfRule>
  </conditionalFormatting>
  <conditionalFormatting sqref="V128">
    <cfRule type="cellIs" dxfId="7" priority="387" operator="equal">
      <formula>"CONFORME"</formula>
    </cfRule>
  </conditionalFormatting>
  <conditionalFormatting sqref="V129">
    <cfRule type="cellIs" dxfId="7" priority="388" operator="equal">
      <formula>"CONFORME"</formula>
    </cfRule>
  </conditionalFormatting>
  <conditionalFormatting sqref="V130">
    <cfRule type="cellIs" dxfId="7" priority="389" operator="equal">
      <formula>"CONFORME"</formula>
    </cfRule>
  </conditionalFormatting>
  <conditionalFormatting sqref="V131">
    <cfRule type="cellIs" dxfId="7" priority="390" operator="equal">
      <formula>"CONFORME"</formula>
    </cfRule>
  </conditionalFormatting>
  <conditionalFormatting sqref="V132">
    <cfRule type="cellIs" dxfId="7" priority="391" operator="equal">
      <formula>"CONFORME"</formula>
    </cfRule>
  </conditionalFormatting>
  <conditionalFormatting sqref="V133">
    <cfRule type="cellIs" dxfId="7" priority="392" operator="equal">
      <formula>"CONFORME"</formula>
    </cfRule>
  </conditionalFormatting>
  <conditionalFormatting sqref="V134">
    <cfRule type="cellIs" dxfId="7" priority="393" operator="equal">
      <formula>"CONFORME"</formula>
    </cfRule>
  </conditionalFormatting>
  <conditionalFormatting sqref="V135">
    <cfRule type="cellIs" dxfId="7" priority="394" operator="equal">
      <formula>"CONFORME"</formula>
    </cfRule>
  </conditionalFormatting>
  <conditionalFormatting sqref="V136">
    <cfRule type="cellIs" dxfId="7" priority="395" operator="equal">
      <formula>"CONFORME"</formula>
    </cfRule>
  </conditionalFormatting>
  <conditionalFormatting sqref="V137">
    <cfRule type="cellIs" dxfId="7" priority="396" operator="equal">
      <formula>"CONFORME"</formula>
    </cfRule>
  </conditionalFormatting>
  <conditionalFormatting sqref="V138">
    <cfRule type="cellIs" dxfId="7" priority="397" operator="equal">
      <formula>"CONFORME"</formula>
    </cfRule>
  </conditionalFormatting>
  <conditionalFormatting sqref="V139">
    <cfRule type="cellIs" dxfId="7" priority="398" operator="equal">
      <formula>"CONFORME"</formula>
    </cfRule>
  </conditionalFormatting>
  <conditionalFormatting sqref="V140">
    <cfRule type="cellIs" dxfId="7" priority="399" operator="equal">
      <formula>"CONFORME"</formula>
    </cfRule>
  </conditionalFormatting>
  <conditionalFormatting sqref="V141">
    <cfRule type="cellIs" dxfId="7" priority="400" operator="equal">
      <formula>"CONFORME"</formula>
    </cfRule>
  </conditionalFormatting>
  <conditionalFormatting sqref="V142">
    <cfRule type="cellIs" dxfId="7" priority="401" operator="equal">
      <formula>"CONFORME"</formula>
    </cfRule>
  </conditionalFormatting>
  <conditionalFormatting sqref="V143">
    <cfRule type="cellIs" dxfId="7" priority="402" operator="equal">
      <formula>"CONFORME"</formula>
    </cfRule>
  </conditionalFormatting>
  <conditionalFormatting sqref="V144">
    <cfRule type="cellIs" dxfId="7" priority="403" operator="equal">
      <formula>"CONFORME"</formula>
    </cfRule>
  </conditionalFormatting>
  <conditionalFormatting sqref="V145">
    <cfRule type="cellIs" dxfId="7" priority="404" operator="equal">
      <formula>"CONFORME"</formula>
    </cfRule>
  </conditionalFormatting>
  <conditionalFormatting sqref="V146">
    <cfRule type="cellIs" dxfId="7" priority="405" operator="equal">
      <formula>"CONFORME"</formula>
    </cfRule>
  </conditionalFormatting>
  <conditionalFormatting sqref="V147">
    <cfRule type="cellIs" dxfId="7" priority="406" operator="equal">
      <formula>"CONFORME"</formula>
    </cfRule>
  </conditionalFormatting>
  <conditionalFormatting sqref="V148">
    <cfRule type="cellIs" dxfId="7" priority="407" operator="equal">
      <formula>"CONFORME"</formula>
    </cfRule>
  </conditionalFormatting>
  <conditionalFormatting sqref="V149">
    <cfRule type="cellIs" dxfId="7" priority="408" operator="equal">
      <formula>"CONFORME"</formula>
    </cfRule>
  </conditionalFormatting>
  <conditionalFormatting sqref="V150">
    <cfRule type="cellIs" dxfId="7" priority="409" operator="equal">
      <formula>"CONFORME"</formula>
    </cfRule>
  </conditionalFormatting>
  <conditionalFormatting sqref="V151">
    <cfRule type="cellIs" dxfId="7" priority="410" operator="equal">
      <formula>"CONFORME"</formula>
    </cfRule>
  </conditionalFormatting>
  <conditionalFormatting sqref="V152">
    <cfRule type="cellIs" dxfId="7" priority="411" operator="equal">
      <formula>"CONFORME"</formula>
    </cfRule>
  </conditionalFormatting>
  <conditionalFormatting sqref="V153">
    <cfRule type="cellIs" dxfId="7" priority="412" operator="equal">
      <formula>"CONFORME"</formula>
    </cfRule>
  </conditionalFormatting>
  <conditionalFormatting sqref="V154">
    <cfRule type="cellIs" dxfId="7" priority="413" operator="equal">
      <formula>"CONFORME"</formula>
    </cfRule>
  </conditionalFormatting>
  <conditionalFormatting sqref="V155">
    <cfRule type="cellIs" dxfId="7" priority="414" operator="equal">
      <formula>"CONFORME"</formula>
    </cfRule>
  </conditionalFormatting>
  <conditionalFormatting sqref="V156">
    <cfRule type="cellIs" dxfId="7" priority="415" operator="equal">
      <formula>"CONFORME"</formula>
    </cfRule>
  </conditionalFormatting>
  <conditionalFormatting sqref="V157">
    <cfRule type="cellIs" dxfId="7" priority="416" operator="equal">
      <formula>"CONFORME"</formula>
    </cfRule>
  </conditionalFormatting>
  <conditionalFormatting sqref="V158">
    <cfRule type="cellIs" dxfId="7" priority="417" operator="equal">
      <formula>"CONFORME"</formula>
    </cfRule>
  </conditionalFormatting>
  <conditionalFormatting sqref="V159">
    <cfRule type="cellIs" dxfId="7" priority="418" operator="equal">
      <formula>"CONFORME"</formula>
    </cfRule>
  </conditionalFormatting>
  <conditionalFormatting sqref="V160">
    <cfRule type="cellIs" dxfId="7" priority="419" operator="equal">
      <formula>"CONFORME"</formula>
    </cfRule>
  </conditionalFormatting>
  <conditionalFormatting sqref="V161">
    <cfRule type="cellIs" dxfId="7" priority="420" operator="equal">
      <formula>"CONFORME"</formula>
    </cfRule>
  </conditionalFormatting>
  <conditionalFormatting sqref="V162">
    <cfRule type="cellIs" dxfId="7" priority="421" operator="equal">
      <formula>"CONFORME"</formula>
    </cfRule>
  </conditionalFormatting>
  <conditionalFormatting sqref="V163">
    <cfRule type="cellIs" dxfId="7" priority="422" operator="equal">
      <formula>"CONFORME"</formula>
    </cfRule>
  </conditionalFormatting>
  <conditionalFormatting sqref="V164">
    <cfRule type="cellIs" dxfId="7" priority="423" operator="equal">
      <formula>"CONFORME"</formula>
    </cfRule>
  </conditionalFormatting>
  <conditionalFormatting sqref="V165">
    <cfRule type="cellIs" dxfId="7" priority="424" operator="equal">
      <formula>"CONFORME"</formula>
    </cfRule>
  </conditionalFormatting>
  <conditionalFormatting sqref="V166">
    <cfRule type="cellIs" dxfId="7" priority="425" operator="equal">
      <formula>"CONFORME"</formula>
    </cfRule>
  </conditionalFormatting>
  <conditionalFormatting sqref="V167">
    <cfRule type="cellIs" dxfId="7" priority="426" operator="equal">
      <formula>"CONFORME"</formula>
    </cfRule>
  </conditionalFormatting>
  <conditionalFormatting sqref="V168">
    <cfRule type="cellIs" dxfId="7" priority="427" operator="equal">
      <formula>"CONFORME"</formula>
    </cfRule>
  </conditionalFormatting>
  <conditionalFormatting sqref="V169">
    <cfRule type="cellIs" dxfId="7" priority="428" operator="equal">
      <formula>"CONFORME"</formula>
    </cfRule>
  </conditionalFormatting>
  <conditionalFormatting sqref="V170">
    <cfRule type="cellIs" dxfId="7" priority="429" operator="equal">
      <formula>"CONFORME"</formula>
    </cfRule>
  </conditionalFormatting>
  <conditionalFormatting sqref="V171">
    <cfRule type="cellIs" dxfId="7" priority="430" operator="equal">
      <formula>"CONFORME"</formula>
    </cfRule>
  </conditionalFormatting>
  <conditionalFormatting sqref="V172">
    <cfRule type="cellIs" dxfId="7" priority="431" operator="equal">
      <formula>"CONFORME"</formula>
    </cfRule>
  </conditionalFormatting>
  <conditionalFormatting sqref="V173">
    <cfRule type="cellIs" dxfId="7" priority="432" operator="equal">
      <formula>"CONFORME"</formula>
    </cfRule>
  </conditionalFormatting>
  <conditionalFormatting sqref="V174">
    <cfRule type="cellIs" dxfId="7" priority="433" operator="equal">
      <formula>"CONFORME"</formula>
    </cfRule>
  </conditionalFormatting>
  <conditionalFormatting sqref="V175">
    <cfRule type="cellIs" dxfId="7" priority="434" operator="equal">
      <formula>"CONFORME"</formula>
    </cfRule>
  </conditionalFormatting>
  <conditionalFormatting sqref="V176">
    <cfRule type="cellIs" dxfId="7" priority="435" operator="equal">
      <formula>"CONFORME"</formula>
    </cfRule>
  </conditionalFormatting>
  <conditionalFormatting sqref="V177">
    <cfRule type="cellIs" dxfId="7" priority="436" operator="equal">
      <formula>"CONFORME"</formula>
    </cfRule>
  </conditionalFormatting>
  <conditionalFormatting sqref="V178">
    <cfRule type="cellIs" dxfId="7" priority="437" operator="equal">
      <formula>"CONFORME"</formula>
    </cfRule>
  </conditionalFormatting>
  <conditionalFormatting sqref="V179">
    <cfRule type="cellIs" dxfId="7" priority="438" operator="equal">
      <formula>"CONFORME"</formula>
    </cfRule>
  </conditionalFormatting>
  <conditionalFormatting sqref="V180">
    <cfRule type="cellIs" dxfId="7" priority="439" operator="equal">
      <formula>"CONFORME"</formula>
    </cfRule>
  </conditionalFormatting>
  <conditionalFormatting sqref="V181">
    <cfRule type="cellIs" dxfId="7" priority="440" operator="equal">
      <formula>"CONFORME"</formula>
    </cfRule>
  </conditionalFormatting>
  <conditionalFormatting sqref="V182">
    <cfRule type="cellIs" dxfId="7" priority="441" operator="equal">
      <formula>"CONFORME"</formula>
    </cfRule>
  </conditionalFormatting>
  <conditionalFormatting sqref="V183">
    <cfRule type="cellIs" dxfId="7" priority="442" operator="equal">
      <formula>"CONFORME"</formula>
    </cfRule>
  </conditionalFormatting>
  <conditionalFormatting sqref="V184">
    <cfRule type="cellIs" dxfId="7" priority="443" operator="equal">
      <formula>"CONFORME"</formula>
    </cfRule>
  </conditionalFormatting>
  <conditionalFormatting sqref="V185">
    <cfRule type="cellIs" dxfId="7" priority="444" operator="equal">
      <formula>"CONFORME"</formula>
    </cfRule>
  </conditionalFormatting>
  <conditionalFormatting sqref="V186">
    <cfRule type="cellIs" dxfId="7" priority="445" operator="equal">
      <formula>"CONFORME"</formula>
    </cfRule>
  </conditionalFormatting>
  <conditionalFormatting sqref="V187">
    <cfRule type="cellIs" dxfId="7" priority="446" operator="equal">
      <formula>"CONFORME"</formula>
    </cfRule>
  </conditionalFormatting>
  <conditionalFormatting sqref="V188">
    <cfRule type="cellIs" dxfId="7" priority="447" operator="equal">
      <formula>"CONFORME"</formula>
    </cfRule>
  </conditionalFormatting>
  <conditionalFormatting sqref="V189">
    <cfRule type="cellIs" dxfId="7" priority="448" operator="equal">
      <formula>"CONFORME"</formula>
    </cfRule>
  </conditionalFormatting>
  <conditionalFormatting sqref="V190">
    <cfRule type="cellIs" dxfId="7" priority="449" operator="equal">
      <formula>"CONFORME"</formula>
    </cfRule>
  </conditionalFormatting>
  <conditionalFormatting sqref="V191">
    <cfRule type="cellIs" dxfId="7" priority="450" operator="equal">
      <formula>"CONFORME"</formula>
    </cfRule>
  </conditionalFormatting>
  <conditionalFormatting sqref="V192">
    <cfRule type="cellIs" dxfId="7" priority="451" operator="equal">
      <formula>"CONFORME"</formula>
    </cfRule>
  </conditionalFormatting>
  <conditionalFormatting sqref="V193">
    <cfRule type="cellIs" dxfId="7" priority="452" operator="equal">
      <formula>"CONFORME"</formula>
    </cfRule>
  </conditionalFormatting>
  <conditionalFormatting sqref="V194">
    <cfRule type="cellIs" dxfId="7" priority="453" operator="equal">
      <formula>"CONFORME"</formula>
    </cfRule>
  </conditionalFormatting>
  <conditionalFormatting sqref="V195">
    <cfRule type="cellIs" dxfId="7" priority="454" operator="equal">
      <formula>"CONFORME"</formula>
    </cfRule>
  </conditionalFormatting>
  <conditionalFormatting sqref="V196">
    <cfRule type="cellIs" dxfId="7" priority="455" operator="equal">
      <formula>"CONFORME"</formula>
    </cfRule>
  </conditionalFormatting>
  <conditionalFormatting sqref="V197">
    <cfRule type="cellIs" dxfId="7" priority="456" operator="equal">
      <formula>"CONFORME"</formula>
    </cfRule>
  </conditionalFormatting>
  <conditionalFormatting sqref="V198">
    <cfRule type="cellIs" dxfId="7" priority="457" operator="equal">
      <formula>"CONFORME"</formula>
    </cfRule>
  </conditionalFormatting>
  <conditionalFormatting sqref="V199">
    <cfRule type="cellIs" dxfId="7" priority="458" operator="equal">
      <formula>"CONFORME"</formula>
    </cfRule>
  </conditionalFormatting>
  <conditionalFormatting sqref="V200">
    <cfRule type="cellIs" dxfId="7" priority="459" operator="equal">
      <formula>"CONFORME"</formula>
    </cfRule>
  </conditionalFormatting>
  <conditionalFormatting sqref="V201">
    <cfRule type="cellIs" dxfId="7" priority="460" operator="equal">
      <formula>"CONFORME"</formula>
    </cfRule>
  </conditionalFormatting>
  <conditionalFormatting sqref="V202">
    <cfRule type="cellIs" dxfId="7" priority="461" operator="equal">
      <formula>"CONFORME"</formula>
    </cfRule>
  </conditionalFormatting>
  <conditionalFormatting sqref="V203">
    <cfRule type="cellIs" dxfId="7" priority="462" operator="equal">
      <formula>"CONFORME"</formula>
    </cfRule>
  </conditionalFormatting>
  <conditionalFormatting sqref="V204">
    <cfRule type="cellIs" dxfId="7" priority="463" operator="equal">
      <formula>"CONFORME"</formula>
    </cfRule>
  </conditionalFormatting>
  <conditionalFormatting sqref="V205">
    <cfRule type="cellIs" dxfId="7" priority="464" operator="equal">
      <formula>"CONFORME"</formula>
    </cfRule>
  </conditionalFormatting>
  <conditionalFormatting sqref="V218">
    <cfRule type="cellIs" dxfId="7" priority="465" operator="equal">
      <formula>"CONFORME"</formula>
    </cfRule>
  </conditionalFormatting>
  <conditionalFormatting sqref="V219">
    <cfRule type="cellIs" dxfId="7" priority="466" operator="equal">
      <formula>"CONFORME"</formula>
    </cfRule>
  </conditionalFormatting>
  <conditionalFormatting sqref="V220">
    <cfRule type="cellIs" dxfId="7" priority="467" operator="equal">
      <formula>"CONFORME"</formula>
    </cfRule>
  </conditionalFormatting>
  <conditionalFormatting sqref="V221">
    <cfRule type="cellIs" dxfId="7" priority="468" operator="equal">
      <formula>"CONFORME"</formula>
    </cfRule>
  </conditionalFormatting>
  <conditionalFormatting sqref="V222">
    <cfRule type="cellIs" dxfId="7" priority="469" operator="equal">
      <formula>"CONFORME"</formula>
    </cfRule>
  </conditionalFormatting>
  <conditionalFormatting sqref="V223">
    <cfRule type="cellIs" dxfId="7" priority="470" operator="equal">
      <formula>"CONFORME"</formula>
    </cfRule>
  </conditionalFormatting>
  <conditionalFormatting sqref="V224">
    <cfRule type="cellIs" dxfId="7" priority="471" operator="equal">
      <formula>"CONFORME"</formula>
    </cfRule>
  </conditionalFormatting>
  <conditionalFormatting sqref="V225">
    <cfRule type="cellIs" dxfId="7" priority="472" operator="equal">
      <formula>"CONFORME"</formula>
    </cfRule>
  </conditionalFormatting>
  <conditionalFormatting sqref="V226">
    <cfRule type="cellIs" dxfId="7" priority="473" operator="equal">
      <formula>"CONFORME"</formula>
    </cfRule>
  </conditionalFormatting>
  <conditionalFormatting sqref="V227">
    <cfRule type="cellIs" dxfId="7" priority="474" operator="equal">
      <formula>"CONFORME"</formula>
    </cfRule>
  </conditionalFormatting>
  <conditionalFormatting sqref="V228">
    <cfRule type="cellIs" dxfId="7" priority="475" operator="equal">
      <formula>"CONFORME"</formula>
    </cfRule>
  </conditionalFormatting>
  <conditionalFormatting sqref="V229">
    <cfRule type="cellIs" dxfId="7" priority="476" operator="equal">
      <formula>"CONFORME"</formula>
    </cfRule>
  </conditionalFormatting>
  <conditionalFormatting sqref="V230">
    <cfRule type="cellIs" dxfId="7" priority="477" operator="equal">
      <formula>"CONFORME"</formula>
    </cfRule>
  </conditionalFormatting>
  <conditionalFormatting sqref="V231">
    <cfRule type="cellIs" dxfId="7" priority="478" operator="equal">
      <formula>"CONFORME"</formula>
    </cfRule>
  </conditionalFormatting>
  <conditionalFormatting sqref="V232">
    <cfRule type="cellIs" dxfId="7" priority="479" operator="equal">
      <formula>"CONFORME"</formula>
    </cfRule>
  </conditionalFormatting>
  <conditionalFormatting sqref="V233">
    <cfRule type="cellIs" dxfId="7" priority="480" operator="equal">
      <formula>"CONFORME"</formula>
    </cfRule>
  </conditionalFormatting>
  <conditionalFormatting sqref="V234">
    <cfRule type="cellIs" dxfId="7" priority="481" operator="equal">
      <formula>"CONFORME"</formula>
    </cfRule>
  </conditionalFormatting>
  <conditionalFormatting sqref="V235">
    <cfRule type="cellIs" dxfId="7" priority="482" operator="equal">
      <formula>"CONFORME"</formula>
    </cfRule>
  </conditionalFormatting>
  <conditionalFormatting sqref="V236">
    <cfRule type="cellIs" dxfId="7" priority="483" operator="equal">
      <formula>"CONFORME"</formula>
    </cfRule>
  </conditionalFormatting>
  <conditionalFormatting sqref="V237">
    <cfRule type="cellIs" dxfId="7" priority="484" operator="equal">
      <formula>"CONFORME"</formula>
    </cfRule>
  </conditionalFormatting>
  <conditionalFormatting sqref="V238">
    <cfRule type="cellIs" dxfId="7" priority="485" operator="equal">
      <formula>"CONFORME"</formula>
    </cfRule>
  </conditionalFormatting>
  <conditionalFormatting sqref="V239">
    <cfRule type="cellIs" dxfId="7" priority="486" operator="equal">
      <formula>"CONFORME"</formula>
    </cfRule>
  </conditionalFormatting>
  <conditionalFormatting sqref="V240">
    <cfRule type="cellIs" dxfId="7" priority="487" operator="equal">
      <formula>"CONFORME"</formula>
    </cfRule>
  </conditionalFormatting>
  <conditionalFormatting sqref="V241">
    <cfRule type="cellIs" dxfId="7" priority="488" operator="equal">
      <formula>"CONFORME"</formula>
    </cfRule>
  </conditionalFormatting>
  <conditionalFormatting sqref="V242">
    <cfRule type="cellIs" dxfId="7" priority="489" operator="equal">
      <formula>"CONFORME"</formula>
    </cfRule>
  </conditionalFormatting>
  <conditionalFormatting sqref="V243">
    <cfRule type="cellIs" dxfId="7" priority="490" operator="equal">
      <formula>"CONFORME"</formula>
    </cfRule>
  </conditionalFormatting>
  <conditionalFormatting sqref="V244">
    <cfRule type="cellIs" dxfId="7" priority="491" operator="equal">
      <formula>"CONFORME"</formula>
    </cfRule>
  </conditionalFormatting>
  <conditionalFormatting sqref="V245">
    <cfRule type="cellIs" dxfId="7" priority="492" operator="equal">
      <formula>"CONFORME"</formula>
    </cfRule>
  </conditionalFormatting>
  <conditionalFormatting sqref="V246">
    <cfRule type="cellIs" dxfId="7" priority="493" operator="equal">
      <formula>"CONFORME"</formula>
    </cfRule>
  </conditionalFormatting>
  <conditionalFormatting sqref="V247">
    <cfRule type="cellIs" dxfId="7" priority="494" operator="equal">
      <formula>"CONFORME"</formula>
    </cfRule>
  </conditionalFormatting>
  <conditionalFormatting sqref="V248">
    <cfRule type="cellIs" dxfId="7" priority="495" operator="equal">
      <formula>"CONFORME"</formula>
    </cfRule>
  </conditionalFormatting>
  <conditionalFormatting sqref="V249">
    <cfRule type="cellIs" dxfId="7" priority="496" operator="equal">
      <formula>"CONFORME"</formula>
    </cfRule>
  </conditionalFormatting>
  <conditionalFormatting sqref="V250">
    <cfRule type="cellIs" dxfId="7" priority="497" operator="equal">
      <formula>"CONFORME"</formula>
    </cfRule>
  </conditionalFormatting>
  <conditionalFormatting sqref="V251">
    <cfRule type="cellIs" dxfId="7" priority="498" operator="equal">
      <formula>"CONFORME"</formula>
    </cfRule>
  </conditionalFormatting>
  <conditionalFormatting sqref="V252">
    <cfRule type="cellIs" dxfId="7" priority="499" operator="equal">
      <formula>"CONFORME"</formula>
    </cfRule>
  </conditionalFormatting>
  <conditionalFormatting sqref="V253">
    <cfRule type="cellIs" dxfId="7" priority="500" operator="equal">
      <formula>"CONFORME"</formula>
    </cfRule>
  </conditionalFormatting>
  <conditionalFormatting sqref="V254">
    <cfRule type="cellIs" dxfId="7" priority="501" operator="equal">
      <formula>"CONFORME"</formula>
    </cfRule>
  </conditionalFormatting>
  <conditionalFormatting sqref="V255">
    <cfRule type="cellIs" dxfId="7" priority="502" operator="equal">
      <formula>"CONFORME"</formula>
    </cfRule>
  </conditionalFormatting>
  <conditionalFormatting sqref="V256">
    <cfRule type="cellIs" dxfId="7" priority="503" operator="equal">
      <formula>"CONFORME"</formula>
    </cfRule>
  </conditionalFormatting>
  <conditionalFormatting sqref="V257">
    <cfRule type="cellIs" dxfId="7" priority="504" operator="equal">
      <formula>"CONFORME"</formula>
    </cfRule>
  </conditionalFormatting>
  <conditionalFormatting sqref="V258">
    <cfRule type="cellIs" dxfId="7" priority="505" operator="equal">
      <formula>"CONFORME"</formula>
    </cfRule>
  </conditionalFormatting>
  <conditionalFormatting sqref="V259">
    <cfRule type="cellIs" dxfId="7" priority="506" operator="equal">
      <formula>"CONFORME"</formula>
    </cfRule>
  </conditionalFormatting>
  <conditionalFormatting sqref="V260">
    <cfRule type="cellIs" dxfId="7" priority="507" operator="equal">
      <formula>"CONFORME"</formula>
    </cfRule>
  </conditionalFormatting>
  <conditionalFormatting sqref="V261">
    <cfRule type="cellIs" dxfId="7" priority="508" operator="equal">
      <formula>"CONFORME"</formula>
    </cfRule>
  </conditionalFormatting>
  <conditionalFormatting sqref="V262">
    <cfRule type="cellIs" dxfId="7" priority="509" operator="equal">
      <formula>"CONFORME"</formula>
    </cfRule>
  </conditionalFormatting>
  <conditionalFormatting sqref="V263">
    <cfRule type="cellIs" dxfId="7" priority="510" operator="equal">
      <formula>"CONFORME"</formula>
    </cfRule>
  </conditionalFormatting>
  <conditionalFormatting sqref="V264">
    <cfRule type="cellIs" dxfId="7" priority="511" operator="equal">
      <formula>"CONFORME"</formula>
    </cfRule>
  </conditionalFormatting>
  <conditionalFormatting sqref="V265">
    <cfRule type="cellIs" dxfId="7" priority="512" operator="equal">
      <formula>"CONFORME"</formula>
    </cfRule>
  </conditionalFormatting>
  <conditionalFormatting sqref="V266">
    <cfRule type="cellIs" dxfId="7" priority="513" operator="equal">
      <formula>"CONFORME"</formula>
    </cfRule>
  </conditionalFormatting>
  <conditionalFormatting sqref="V267">
    <cfRule type="cellIs" dxfId="7" priority="514" operator="equal">
      <formula>"CONFORME"</formula>
    </cfRule>
  </conditionalFormatting>
  <conditionalFormatting sqref="V268">
    <cfRule type="cellIs" dxfId="7" priority="515" operator="equal">
      <formula>"CONFORME"</formula>
    </cfRule>
  </conditionalFormatting>
  <conditionalFormatting sqref="V269">
    <cfRule type="cellIs" dxfId="7" priority="516" operator="equal">
      <formula>"CONFORME"</formula>
    </cfRule>
  </conditionalFormatting>
  <conditionalFormatting sqref="V270">
    <cfRule type="cellIs" dxfId="7" priority="517" operator="equal">
      <formula>"CONFORME"</formula>
    </cfRule>
  </conditionalFormatting>
  <conditionalFormatting sqref="V271">
    <cfRule type="cellIs" dxfId="7" priority="518" operator="equal">
      <formula>"CONFORME"</formula>
    </cfRule>
  </conditionalFormatting>
  <conditionalFormatting sqref="V272">
    <cfRule type="cellIs" dxfId="7" priority="519" operator="equal">
      <formula>"CONFORME"</formula>
    </cfRule>
  </conditionalFormatting>
  <conditionalFormatting sqref="V273">
    <cfRule type="cellIs" dxfId="7" priority="520" operator="equal">
      <formula>"CONFORME"</formula>
    </cfRule>
  </conditionalFormatting>
  <conditionalFormatting sqref="V274">
    <cfRule type="cellIs" dxfId="7" priority="521" operator="equal">
      <formula>"CONFORME"</formula>
    </cfRule>
  </conditionalFormatting>
  <conditionalFormatting sqref="V275">
    <cfRule type="cellIs" dxfId="7" priority="522" operator="equal">
      <formula>"CONFORME"</formula>
    </cfRule>
  </conditionalFormatting>
  <conditionalFormatting sqref="V276">
    <cfRule type="cellIs" dxfId="7" priority="523" operator="equal">
      <formula>"CONFORME"</formula>
    </cfRule>
  </conditionalFormatting>
  <conditionalFormatting sqref="V277">
    <cfRule type="cellIs" dxfId="7" priority="524" operator="equal">
      <formula>"CONFORME"</formula>
    </cfRule>
  </conditionalFormatting>
  <conditionalFormatting sqref="V278">
    <cfRule type="cellIs" dxfId="7" priority="525" operator="equal">
      <formula>"CONFORME"</formula>
    </cfRule>
  </conditionalFormatting>
  <conditionalFormatting sqref="V279">
    <cfRule type="cellIs" dxfId="7" priority="526" operator="equal">
      <formula>"CONFORME"</formula>
    </cfRule>
  </conditionalFormatting>
  <conditionalFormatting sqref="V280">
    <cfRule type="cellIs" dxfId="7" priority="527" operator="equal">
      <formula>"CONFORME"</formula>
    </cfRule>
  </conditionalFormatting>
  <conditionalFormatting sqref="V281">
    <cfRule type="cellIs" dxfId="7" priority="528" operator="equal">
      <formula>"CONFORME"</formula>
    </cfRule>
  </conditionalFormatting>
  <conditionalFormatting sqref="V282">
    <cfRule type="cellIs" dxfId="7" priority="529" operator="equal">
      <formula>"CONFORME"</formula>
    </cfRule>
  </conditionalFormatting>
  <conditionalFormatting sqref="V283">
    <cfRule type="cellIs" dxfId="7" priority="530" operator="equal">
      <formula>"CONFORME"</formula>
    </cfRule>
  </conditionalFormatting>
  <conditionalFormatting sqref="V284">
    <cfRule type="cellIs" dxfId="7" priority="531" operator="equal">
      <formula>"CONFORME"</formula>
    </cfRule>
  </conditionalFormatting>
  <conditionalFormatting sqref="V285">
    <cfRule type="cellIs" dxfId="7" priority="532" operator="equal">
      <formula>"CONFORME"</formula>
    </cfRule>
  </conditionalFormatting>
  <conditionalFormatting sqref="V286">
    <cfRule type="cellIs" dxfId="7" priority="533" operator="equal">
      <formula>"CONFORME"</formula>
    </cfRule>
  </conditionalFormatting>
  <conditionalFormatting sqref="V287">
    <cfRule type="cellIs" dxfId="7" priority="534" operator="equal">
      <formula>"CONFORME"</formula>
    </cfRule>
  </conditionalFormatting>
  <conditionalFormatting sqref="V288">
    <cfRule type="cellIs" dxfId="7" priority="535" operator="equal">
      <formula>"CONFORME"</formula>
    </cfRule>
  </conditionalFormatting>
  <conditionalFormatting sqref="V289">
    <cfRule type="cellIs" dxfId="7" priority="536" operator="equal">
      <formula>"CONFORME"</formula>
    </cfRule>
  </conditionalFormatting>
  <conditionalFormatting sqref="V290">
    <cfRule type="cellIs" dxfId="7" priority="537" operator="equal">
      <formula>"CONFORME"</formula>
    </cfRule>
  </conditionalFormatting>
  <conditionalFormatting sqref="V291">
    <cfRule type="cellIs" dxfId="7" priority="538" operator="equal">
      <formula>"CONFORME"</formula>
    </cfRule>
  </conditionalFormatting>
  <conditionalFormatting sqref="V292">
    <cfRule type="cellIs" dxfId="7" priority="539" operator="equal">
      <formula>"CONFORME"</formula>
    </cfRule>
  </conditionalFormatting>
  <conditionalFormatting sqref="V293">
    <cfRule type="cellIs" dxfId="7" priority="540" operator="equal">
      <formula>"CONFORME"</formula>
    </cfRule>
  </conditionalFormatting>
  <conditionalFormatting sqref="V294">
    <cfRule type="cellIs" dxfId="7" priority="541" operator="equal">
      <formula>"CONFORME"</formula>
    </cfRule>
  </conditionalFormatting>
  <conditionalFormatting sqref="V295">
    <cfRule type="cellIs" dxfId="7" priority="542" operator="equal">
      <formula>"CONFORME"</formula>
    </cfRule>
  </conditionalFormatting>
  <conditionalFormatting sqref="V296">
    <cfRule type="cellIs" dxfId="7" priority="543" operator="equal">
      <formula>"CONFORME"</formula>
    </cfRule>
  </conditionalFormatting>
  <conditionalFormatting sqref="V297">
    <cfRule type="cellIs" dxfId="7" priority="544" operator="equal">
      <formula>"CONFORME"</formula>
    </cfRule>
  </conditionalFormatting>
  <conditionalFormatting sqref="V298">
    <cfRule type="cellIs" dxfId="7" priority="545" operator="equal">
      <formula>"CONFORME"</formula>
    </cfRule>
  </conditionalFormatting>
  <conditionalFormatting sqref="V299">
    <cfRule type="cellIs" dxfId="7" priority="546" operator="equal">
      <formula>"CONFORME"</formula>
    </cfRule>
  </conditionalFormatting>
  <conditionalFormatting sqref="V300">
    <cfRule type="cellIs" dxfId="7" priority="547" operator="equal">
      <formula>"CONFORME"</formula>
    </cfRule>
  </conditionalFormatting>
  <conditionalFormatting sqref="V301">
    <cfRule type="cellIs" dxfId="7" priority="548" operator="equal">
      <formula>"CONFORME"</formula>
    </cfRule>
  </conditionalFormatting>
  <conditionalFormatting sqref="V302">
    <cfRule type="cellIs" dxfId="7" priority="549" operator="equal">
      <formula>"CONFORME"</formula>
    </cfRule>
  </conditionalFormatting>
  <conditionalFormatting sqref="V303">
    <cfRule type="cellIs" dxfId="7" priority="550" operator="equal">
      <formula>"CONFORME"</formula>
    </cfRule>
  </conditionalFormatting>
  <conditionalFormatting sqref="V304">
    <cfRule type="cellIs" dxfId="7" priority="551" operator="equal">
      <formula>"CONFORME"</formula>
    </cfRule>
  </conditionalFormatting>
  <conditionalFormatting sqref="V305">
    <cfRule type="cellIs" dxfId="7" priority="552" operator="equal">
      <formula>"CONFORME"</formula>
    </cfRule>
  </conditionalFormatting>
  <conditionalFormatting sqref="V306">
    <cfRule type="cellIs" dxfId="7" priority="553" operator="equal">
      <formula>"CONFORME"</formula>
    </cfRule>
  </conditionalFormatting>
  <conditionalFormatting sqref="V307">
    <cfRule type="cellIs" dxfId="7" priority="554" operator="equal">
      <formula>"CONFORME"</formula>
    </cfRule>
  </conditionalFormatting>
  <conditionalFormatting sqref="V308">
    <cfRule type="cellIs" dxfId="7" priority="555" operator="equal">
      <formula>"CONFORME"</formula>
    </cfRule>
  </conditionalFormatting>
  <conditionalFormatting sqref="V309">
    <cfRule type="cellIs" dxfId="7" priority="556" operator="equal">
      <formula>"CONFORME"</formula>
    </cfRule>
  </conditionalFormatting>
  <conditionalFormatting sqref="V310">
    <cfRule type="cellIs" dxfId="7" priority="557" operator="equal">
      <formula>"CONFORME"</formula>
    </cfRule>
  </conditionalFormatting>
  <conditionalFormatting sqref="V311">
    <cfRule type="cellIs" dxfId="7" priority="558" operator="equal">
      <formula>"CONFORME"</formula>
    </cfRule>
  </conditionalFormatting>
  <conditionalFormatting sqref="V312">
    <cfRule type="cellIs" dxfId="7" priority="559" operator="equal">
      <formula>"CONFORME"</formula>
    </cfRule>
  </conditionalFormatting>
  <conditionalFormatting sqref="V313">
    <cfRule type="cellIs" dxfId="7" priority="560" operator="equal">
      <formula>"CONFORME"</formula>
    </cfRule>
  </conditionalFormatting>
  <conditionalFormatting sqref="V314">
    <cfRule type="cellIs" dxfId="7" priority="561" operator="equal">
      <formula>"CONFORME"</formula>
    </cfRule>
  </conditionalFormatting>
  <conditionalFormatting sqref="V315">
    <cfRule type="cellIs" dxfId="7" priority="562" operator="equal">
      <formula>"CONFORME"</formula>
    </cfRule>
  </conditionalFormatting>
  <conditionalFormatting sqref="V316">
    <cfRule type="cellIs" dxfId="7" priority="563" operator="equal">
      <formula>"CONFORME"</formula>
    </cfRule>
  </conditionalFormatting>
  <conditionalFormatting sqref="V317">
    <cfRule type="cellIs" dxfId="7" priority="564" operator="equal">
      <formula>"CONFORME"</formula>
    </cfRule>
  </conditionalFormatting>
  <conditionalFormatting sqref="V318">
    <cfRule type="cellIs" dxfId="7" priority="565" operator="equal">
      <formula>"CONFORME"</formula>
    </cfRule>
  </conditionalFormatting>
  <conditionalFormatting sqref="V319">
    <cfRule type="cellIs" dxfId="7" priority="566" operator="equal">
      <formula>"CONFORME"</formula>
    </cfRule>
  </conditionalFormatting>
  <conditionalFormatting sqref="V320">
    <cfRule type="cellIs" dxfId="7" priority="567" operator="equal">
      <formula>"CONFORME"</formula>
    </cfRule>
  </conditionalFormatting>
  <conditionalFormatting sqref="V321">
    <cfRule type="cellIs" dxfId="7" priority="568" operator="equal">
      <formula>"CONFORME"</formula>
    </cfRule>
  </conditionalFormatting>
  <conditionalFormatting sqref="V322">
    <cfRule type="cellIs" dxfId="7" priority="569" operator="equal">
      <formula>"CONFORME"</formula>
    </cfRule>
  </conditionalFormatting>
  <conditionalFormatting sqref="V323">
    <cfRule type="cellIs" dxfId="7" priority="570" operator="equal">
      <formula>"CONFORME"</formula>
    </cfRule>
  </conditionalFormatting>
  <conditionalFormatting sqref="V324">
    <cfRule type="cellIs" dxfId="7" priority="571" operator="equal">
      <formula>"CONFORME"</formula>
    </cfRule>
  </conditionalFormatting>
  <conditionalFormatting sqref="V325">
    <cfRule type="cellIs" dxfId="7" priority="572" operator="equal">
      <formula>"CONFORME"</formula>
    </cfRule>
  </conditionalFormatting>
  <conditionalFormatting sqref="V326">
    <cfRule type="cellIs" dxfId="7" priority="573" operator="equal">
      <formula>"CONFORME"</formula>
    </cfRule>
  </conditionalFormatting>
  <conditionalFormatting sqref="V327">
    <cfRule type="cellIs" dxfId="7" priority="574" operator="equal">
      <formula>"CONFORME"</formula>
    </cfRule>
  </conditionalFormatting>
  <conditionalFormatting sqref="V328">
    <cfRule type="cellIs" dxfId="7" priority="575" operator="equal">
      <formula>"CONFORME"</formula>
    </cfRule>
  </conditionalFormatting>
  <conditionalFormatting sqref="V329">
    <cfRule type="cellIs" dxfId="7" priority="576" operator="equal">
      <formula>"CONFORME"</formula>
    </cfRule>
  </conditionalFormatting>
  <conditionalFormatting sqref="V330">
    <cfRule type="cellIs" dxfId="7" priority="577" operator="equal">
      <formula>"CONFORME"</formula>
    </cfRule>
  </conditionalFormatting>
  <conditionalFormatting sqref="V331">
    <cfRule type="cellIs" dxfId="7" priority="578" operator="equal">
      <formula>"CONFORME"</formula>
    </cfRule>
  </conditionalFormatting>
  <conditionalFormatting sqref="V332">
    <cfRule type="cellIs" dxfId="7" priority="579" operator="equal">
      <formula>"CONFORME"</formula>
    </cfRule>
  </conditionalFormatting>
  <conditionalFormatting sqref="V333">
    <cfRule type="cellIs" dxfId="7" priority="580" operator="equal">
      <formula>"CONFORME"</formula>
    </cfRule>
  </conditionalFormatting>
  <conditionalFormatting sqref="V334">
    <cfRule type="cellIs" dxfId="7" priority="581" operator="equal">
      <formula>"CONFORME"</formula>
    </cfRule>
  </conditionalFormatting>
  <conditionalFormatting sqref="V335">
    <cfRule type="cellIs" dxfId="7" priority="582" operator="equal">
      <formula>"CONFORME"</formula>
    </cfRule>
  </conditionalFormatting>
  <conditionalFormatting sqref="V336">
    <cfRule type="cellIs" dxfId="7" priority="583" operator="equal">
      <formula>"CONFORME"</formula>
    </cfRule>
  </conditionalFormatting>
  <conditionalFormatting sqref="V337">
    <cfRule type="cellIs" dxfId="7" priority="584" operator="equal">
      <formula>"CONFORME"</formula>
    </cfRule>
  </conditionalFormatting>
  <conditionalFormatting sqref="V338">
    <cfRule type="cellIs" dxfId="7" priority="585" operator="equal">
      <formula>"CONFORME"</formula>
    </cfRule>
  </conditionalFormatting>
  <conditionalFormatting sqref="V339">
    <cfRule type="cellIs" dxfId="7" priority="586" operator="equal">
      <formula>"CONFORME"</formula>
    </cfRule>
  </conditionalFormatting>
  <conditionalFormatting sqref="V340">
    <cfRule type="cellIs" dxfId="7" priority="587" operator="equal">
      <formula>"CONFORME"</formula>
    </cfRule>
  </conditionalFormatting>
  <conditionalFormatting sqref="V341">
    <cfRule type="cellIs" dxfId="7" priority="588" operator="equal">
      <formula>"CONFORME"</formula>
    </cfRule>
  </conditionalFormatting>
  <conditionalFormatting sqref="V342">
    <cfRule type="cellIs" dxfId="7" priority="589" operator="equal">
      <formula>"CONFORME"</formula>
    </cfRule>
  </conditionalFormatting>
  <conditionalFormatting sqref="V343">
    <cfRule type="cellIs" dxfId="7" priority="590" operator="equal">
      <formula>"CONFORME"</formula>
    </cfRule>
  </conditionalFormatting>
  <conditionalFormatting sqref="V344">
    <cfRule type="cellIs" dxfId="7" priority="591" operator="equal">
      <formula>"CONFORME"</formula>
    </cfRule>
  </conditionalFormatting>
  <conditionalFormatting sqref="V345">
    <cfRule type="cellIs" dxfId="7" priority="592" operator="equal">
      <formula>"CONFORME"</formula>
    </cfRule>
  </conditionalFormatting>
  <conditionalFormatting sqref="V346">
    <cfRule type="cellIs" dxfId="7" priority="593" operator="equal">
      <formula>"CONFORME"</formula>
    </cfRule>
  </conditionalFormatting>
  <conditionalFormatting sqref="V347">
    <cfRule type="cellIs" dxfId="7" priority="594" operator="equal">
      <formula>"CONFORME"</formula>
    </cfRule>
  </conditionalFormatting>
  <conditionalFormatting sqref="V348">
    <cfRule type="cellIs" dxfId="7" priority="595" operator="equal">
      <formula>"CONFORME"</formula>
    </cfRule>
  </conditionalFormatting>
  <conditionalFormatting sqref="V349">
    <cfRule type="cellIs" dxfId="7" priority="596" operator="equal">
      <formula>"CONFORME"</formula>
    </cfRule>
  </conditionalFormatting>
  <conditionalFormatting sqref="V350">
    <cfRule type="cellIs" dxfId="7" priority="597" operator="equal">
      <formula>"CONFORME"</formula>
    </cfRule>
  </conditionalFormatting>
  <conditionalFormatting sqref="V351">
    <cfRule type="cellIs" dxfId="7" priority="598" operator="equal">
      <formula>"CONFORME"</formula>
    </cfRule>
  </conditionalFormatting>
  <conditionalFormatting sqref="V352">
    <cfRule type="cellIs" dxfId="7" priority="599" operator="equal">
      <formula>"CONFORME"</formula>
    </cfRule>
  </conditionalFormatting>
  <conditionalFormatting sqref="V353">
    <cfRule type="cellIs" dxfId="7" priority="600" operator="equal">
      <formula>"CONFORME"</formula>
    </cfRule>
  </conditionalFormatting>
  <conditionalFormatting sqref="V354">
    <cfRule type="cellIs" dxfId="7" priority="601" operator="equal">
      <formula>"CONFORME"</formula>
    </cfRule>
  </conditionalFormatting>
  <conditionalFormatting sqref="V355">
    <cfRule type="cellIs" dxfId="7" priority="602" operator="equal">
      <formula>"CONFORME"</formula>
    </cfRule>
  </conditionalFormatting>
  <conditionalFormatting sqref="V356">
    <cfRule type="cellIs" dxfId="7" priority="603" operator="equal">
      <formula>"CONFORME"</formula>
    </cfRule>
  </conditionalFormatting>
  <conditionalFormatting sqref="V357">
    <cfRule type="cellIs" dxfId="7" priority="604" operator="equal">
      <formula>"CONFORME"</formula>
    </cfRule>
  </conditionalFormatting>
  <conditionalFormatting sqref="V358">
    <cfRule type="cellIs" dxfId="7" priority="605" operator="equal">
      <formula>"CONFORME"</formula>
    </cfRule>
  </conditionalFormatting>
  <conditionalFormatting sqref="V359">
    <cfRule type="cellIs" dxfId="7" priority="606" operator="equal">
      <formula>"CONFORME"</formula>
    </cfRule>
  </conditionalFormatting>
  <conditionalFormatting sqref="V360">
    <cfRule type="cellIs" dxfId="7" priority="607" operator="equal">
      <formula>"CONFORME"</formula>
    </cfRule>
  </conditionalFormatting>
  <conditionalFormatting sqref="V361">
    <cfRule type="cellIs" dxfId="7" priority="608" operator="equal">
      <formula>"CONFORME"</formula>
    </cfRule>
  </conditionalFormatting>
  <conditionalFormatting sqref="V362">
    <cfRule type="cellIs" dxfId="7" priority="609" operator="equal">
      <formula>"CONFORME"</formula>
    </cfRule>
  </conditionalFormatting>
  <conditionalFormatting sqref="V363">
    <cfRule type="cellIs" dxfId="7" priority="610" operator="equal">
      <formula>"CONFORME"</formula>
    </cfRule>
  </conditionalFormatting>
  <conditionalFormatting sqref="V364">
    <cfRule type="cellIs" dxfId="7" priority="611" operator="equal">
      <formula>"CONFORME"</formula>
    </cfRule>
  </conditionalFormatting>
  <conditionalFormatting sqref="V365">
    <cfRule type="cellIs" dxfId="7" priority="612" operator="equal">
      <formula>"CONFORME"</formula>
    </cfRule>
  </conditionalFormatting>
  <conditionalFormatting sqref="V366">
    <cfRule type="cellIs" dxfId="7" priority="613" operator="equal">
      <formula>"CONFORME"</formula>
    </cfRule>
  </conditionalFormatting>
  <conditionalFormatting sqref="V367">
    <cfRule type="cellIs" dxfId="7" priority="614" operator="equal">
      <formula>"CONFORME"</formula>
    </cfRule>
  </conditionalFormatting>
  <conditionalFormatting sqref="V368">
    <cfRule type="cellIs" dxfId="7" priority="615" operator="equal">
      <formula>"CONFORME"</formula>
    </cfRule>
  </conditionalFormatting>
  <conditionalFormatting sqref="V369">
    <cfRule type="cellIs" dxfId="7" priority="616" operator="equal">
      <formula>"CONFORME"</formula>
    </cfRule>
  </conditionalFormatting>
  <conditionalFormatting sqref="V370">
    <cfRule type="cellIs" dxfId="7" priority="617" operator="equal">
      <formula>"CONFORME"</formula>
    </cfRule>
  </conditionalFormatting>
  <conditionalFormatting sqref="V371">
    <cfRule type="cellIs" dxfId="7" priority="618" operator="equal">
      <formula>"CONFORME"</formula>
    </cfRule>
  </conditionalFormatting>
  <conditionalFormatting sqref="V372">
    <cfRule type="cellIs" dxfId="7" priority="619" operator="equal">
      <formula>"CONFORME"</formula>
    </cfRule>
  </conditionalFormatting>
  <conditionalFormatting sqref="V373">
    <cfRule type="cellIs" dxfId="7" priority="620" operator="equal">
      <formula>"CONFORME"</formula>
    </cfRule>
  </conditionalFormatting>
  <conditionalFormatting sqref="V374">
    <cfRule type="cellIs" dxfId="7" priority="621" operator="equal">
      <formula>"CONFORME"</formula>
    </cfRule>
  </conditionalFormatting>
  <conditionalFormatting sqref="V375">
    <cfRule type="cellIs" dxfId="7" priority="622" operator="equal">
      <formula>"CONFORME"</formula>
    </cfRule>
  </conditionalFormatting>
  <conditionalFormatting sqref="V376">
    <cfRule type="cellIs" dxfId="7" priority="623" operator="equal">
      <formula>"CONFORME"</formula>
    </cfRule>
  </conditionalFormatting>
  <conditionalFormatting sqref="V377">
    <cfRule type="cellIs" dxfId="7" priority="624" operator="equal">
      <formula>"CONFORME"</formula>
    </cfRule>
  </conditionalFormatting>
  <conditionalFormatting sqref="V378">
    <cfRule type="cellIs" dxfId="7" priority="625" operator="equal">
      <formula>"CONFORME"</formula>
    </cfRule>
  </conditionalFormatting>
  <conditionalFormatting sqref="V379">
    <cfRule type="cellIs" dxfId="7" priority="626" operator="equal">
      <formula>"CONFORME"</formula>
    </cfRule>
  </conditionalFormatting>
  <conditionalFormatting sqref="V380">
    <cfRule type="cellIs" dxfId="7" priority="627" operator="equal">
      <formula>"CONFORME"</formula>
    </cfRule>
  </conditionalFormatting>
  <conditionalFormatting sqref="V381">
    <cfRule type="cellIs" dxfId="7" priority="628" operator="equal">
      <formula>"CONFORME"</formula>
    </cfRule>
  </conditionalFormatting>
  <conditionalFormatting sqref="V382">
    <cfRule type="cellIs" dxfId="7" priority="629" operator="equal">
      <formula>"CONFORME"</formula>
    </cfRule>
  </conditionalFormatting>
  <conditionalFormatting sqref="V383">
    <cfRule type="cellIs" dxfId="7" priority="630" operator="equal">
      <formula>"CONFORME"</formula>
    </cfRule>
  </conditionalFormatting>
  <conditionalFormatting sqref="V384">
    <cfRule type="cellIs" dxfId="7" priority="631" operator="equal">
      <formula>"CONFORME"</formula>
    </cfRule>
  </conditionalFormatting>
  <conditionalFormatting sqref="V385">
    <cfRule type="cellIs" dxfId="7" priority="632" operator="equal">
      <formula>"CONFORME"</formula>
    </cfRule>
  </conditionalFormatting>
  <conditionalFormatting sqref="V386">
    <cfRule type="cellIs" dxfId="7" priority="633" operator="equal">
      <formula>"CONFORME"</formula>
    </cfRule>
  </conditionalFormatting>
  <conditionalFormatting sqref="V387">
    <cfRule type="cellIs" dxfId="7" priority="634" operator="equal">
      <formula>"CONFORME"</formula>
    </cfRule>
  </conditionalFormatting>
  <conditionalFormatting sqref="V388">
    <cfRule type="cellIs" dxfId="7" priority="635" operator="equal">
      <formula>"CONFORME"</formula>
    </cfRule>
  </conditionalFormatting>
  <conditionalFormatting sqref="V389">
    <cfRule type="cellIs" dxfId="7" priority="636" operator="equal">
      <formula>"CONFORME"</formula>
    </cfRule>
  </conditionalFormatting>
  <conditionalFormatting sqref="V390">
    <cfRule type="cellIs" dxfId="7" priority="637" operator="equal">
      <formula>"CONFORME"</formula>
    </cfRule>
  </conditionalFormatting>
  <conditionalFormatting sqref="V391">
    <cfRule type="cellIs" dxfId="7" priority="638" operator="equal">
      <formula>"CONFORME"</formula>
    </cfRule>
  </conditionalFormatting>
  <conditionalFormatting sqref="V392">
    <cfRule type="cellIs" dxfId="7" priority="639" operator="equal">
      <formula>"CONFORME"</formula>
    </cfRule>
  </conditionalFormatting>
  <conditionalFormatting sqref="V393">
    <cfRule type="cellIs" dxfId="7" priority="640" operator="equal">
      <formula>"CONFORME"</formula>
    </cfRule>
  </conditionalFormatting>
  <conditionalFormatting sqref="V394">
    <cfRule type="cellIs" dxfId="7" priority="641" operator="equal">
      <formula>"CONFORME"</formula>
    </cfRule>
  </conditionalFormatting>
  <conditionalFormatting sqref="V395">
    <cfRule type="cellIs" dxfId="7" priority="642" operator="equal">
      <formula>"CONFORME"</formula>
    </cfRule>
  </conditionalFormatting>
  <conditionalFormatting sqref="V396">
    <cfRule type="cellIs" dxfId="7" priority="643" operator="equal">
      <formula>"CONFORME"</formula>
    </cfRule>
  </conditionalFormatting>
  <conditionalFormatting sqref="V397">
    <cfRule type="cellIs" dxfId="7" priority="644" operator="equal">
      <formula>"CONFORME"</formula>
    </cfRule>
  </conditionalFormatting>
  <conditionalFormatting sqref="V398">
    <cfRule type="cellIs" dxfId="7" priority="645" operator="equal">
      <formula>"CONFORME"</formula>
    </cfRule>
  </conditionalFormatting>
  <conditionalFormatting sqref="V399">
    <cfRule type="cellIs" dxfId="7" priority="646" operator="equal">
      <formula>"CONFORME"</formula>
    </cfRule>
  </conditionalFormatting>
  <conditionalFormatting sqref="V400">
    <cfRule type="cellIs" dxfId="7" priority="647" operator="equal">
      <formula>"CONFORME"</formula>
    </cfRule>
  </conditionalFormatting>
  <conditionalFormatting sqref="V401">
    <cfRule type="cellIs" dxfId="7" priority="648" operator="equal">
      <formula>"CONFORME"</formula>
    </cfRule>
  </conditionalFormatting>
  <conditionalFormatting sqref="V402">
    <cfRule type="cellIs" dxfId="7" priority="649" operator="equal">
      <formula>"CONFORME"</formula>
    </cfRule>
  </conditionalFormatting>
  <conditionalFormatting sqref="V403">
    <cfRule type="cellIs" dxfId="7" priority="650" operator="equal">
      <formula>"CONFORME"</formula>
    </cfRule>
  </conditionalFormatting>
  <conditionalFormatting sqref="V404">
    <cfRule type="cellIs" dxfId="7" priority="651" operator="equal">
      <formula>"CONFORME"</formula>
    </cfRule>
  </conditionalFormatting>
  <conditionalFormatting sqref="V405">
    <cfRule type="cellIs" dxfId="7" priority="652" operator="equal">
      <formula>"CONFORME"</formula>
    </cfRule>
  </conditionalFormatting>
  <conditionalFormatting sqref="V406">
    <cfRule type="cellIs" dxfId="7" priority="653" operator="equal">
      <formula>"CONFORME"</formula>
    </cfRule>
  </conditionalFormatting>
  <conditionalFormatting sqref="V407">
    <cfRule type="cellIs" dxfId="7" priority="654" operator="equal">
      <formula>"CONFORME"</formula>
    </cfRule>
  </conditionalFormatting>
  <conditionalFormatting sqref="V408">
    <cfRule type="cellIs" dxfId="7" priority="655" operator="equal">
      <formula>"CONFORME"</formula>
    </cfRule>
  </conditionalFormatting>
  <conditionalFormatting sqref="V409">
    <cfRule type="cellIs" dxfId="7" priority="656" operator="equal">
      <formula>"CONFORME"</formula>
    </cfRule>
  </conditionalFormatting>
  <conditionalFormatting sqref="V410">
    <cfRule type="cellIs" dxfId="7" priority="657" operator="equal">
      <formula>"CONFORME"</formula>
    </cfRule>
  </conditionalFormatting>
  <conditionalFormatting sqref="V411">
    <cfRule type="cellIs" dxfId="7" priority="658" operator="equal">
      <formula>"CONFORME"</formula>
    </cfRule>
  </conditionalFormatting>
  <conditionalFormatting sqref="V412">
    <cfRule type="cellIs" dxfId="7" priority="659" operator="equal">
      <formula>"CONFORME"</formula>
    </cfRule>
  </conditionalFormatting>
  <conditionalFormatting sqref="V413">
    <cfRule type="cellIs" dxfId="7" priority="660" operator="equal">
      <formula>"CONFORME"</formula>
    </cfRule>
  </conditionalFormatting>
  <conditionalFormatting sqref="V414">
    <cfRule type="cellIs" dxfId="7" priority="661" operator="equal">
      <formula>"CONFORME"</formula>
    </cfRule>
  </conditionalFormatting>
  <printOptions gridLines="false" gridLinesSet="true"/>
  <pageMargins left="0.24" right="0.24" top="0.18" bottom="0.18" header="0.18" footer="0.18"/>
  <pageSetup paperSize="9" orientation="landscape" scale="10" fitToHeight="1" fitToWidth="1"/>
  <headerFooter differentOddEven="false" differentFirst="false" scaleWithDoc="true" alignWithMargins="fals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Registro</vt:lpstr>
      <vt:lpstr>Balança até 300 Kg</vt:lpstr>
      <vt:lpstr>Padrões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romulo</dc:creator>
  <cp:lastModifiedBy>romulo</cp:lastModifiedBy>
  <dcterms:created xsi:type="dcterms:W3CDTF">1997-01-10T20:22:50-02:00</dcterms:created>
  <dcterms:modified xsi:type="dcterms:W3CDTF">2021-08-30T23:07:40-03:00</dcterms:modified>
  <dc:title/>
  <dc:description/>
  <dc:subject/>
  <cp:keywords/>
  <cp:category/>
</cp:coreProperties>
</file>